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CC\Admin\Website\Content\Reference documents for upload\Making it Happen\STP Toolkit\"/>
    </mc:Choice>
  </mc:AlternateContent>
  <bookViews>
    <workbookView xWindow="0" yWindow="0" windowWidth="20490" windowHeight="7350"/>
  </bookViews>
  <sheets>
    <sheet name="Instruction" sheetId="3" r:id="rId1"/>
    <sheet name="School Data " sheetId="2" r:id="rId2"/>
    <sheet name="Combined Data" sheetId="1" r:id="rId3"/>
    <sheet name="Example" sheetId="4" r:id="rId4"/>
  </sheets>
  <definedNames>
    <definedName name="_xlnm.Print_Area" localSheetId="0">Instruction!$A$1:$B$18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L33" i="1"/>
  <c r="L77" i="1"/>
  <c r="K33" i="1"/>
  <c r="K77" i="1"/>
  <c r="J33" i="1"/>
  <c r="J77" i="1"/>
  <c r="I33" i="1"/>
  <c r="I77" i="1"/>
  <c r="H33" i="1"/>
  <c r="H77" i="1"/>
  <c r="G33" i="1"/>
  <c r="G77" i="1"/>
  <c r="F33" i="1"/>
  <c r="F77" i="1"/>
  <c r="E33" i="1"/>
  <c r="E77" i="1"/>
  <c r="D23" i="4"/>
  <c r="F29" i="4"/>
  <c r="F39" i="4"/>
  <c r="F81" i="4"/>
  <c r="G29" i="4"/>
  <c r="G39" i="4"/>
  <c r="G81" i="4"/>
  <c r="H29" i="4"/>
  <c r="H39" i="4"/>
  <c r="H81" i="4"/>
  <c r="I29" i="4"/>
  <c r="I39" i="4"/>
  <c r="I81" i="4"/>
  <c r="J29" i="4"/>
  <c r="J39" i="4"/>
  <c r="J81" i="4"/>
  <c r="K29" i="4"/>
  <c r="K39" i="4"/>
  <c r="K81" i="4"/>
  <c r="L29" i="4"/>
  <c r="L39" i="4"/>
  <c r="L81" i="4"/>
  <c r="E29" i="4"/>
  <c r="E39" i="4"/>
  <c r="E81" i="4"/>
  <c r="F33" i="4"/>
  <c r="F77" i="4"/>
  <c r="G33" i="4"/>
  <c r="G77" i="4"/>
  <c r="H33" i="4"/>
  <c r="H77" i="4"/>
  <c r="I33" i="4"/>
  <c r="I77" i="4"/>
  <c r="J33" i="4"/>
  <c r="J77" i="4"/>
  <c r="K33" i="4"/>
  <c r="K77" i="4"/>
  <c r="L33" i="4"/>
  <c r="L77" i="4"/>
  <c r="E33" i="4"/>
  <c r="E77" i="4"/>
  <c r="Y53" i="4"/>
  <c r="AJ46" i="4"/>
  <c r="Y46" i="4"/>
  <c r="AJ45" i="4"/>
  <c r="Y45" i="4"/>
  <c r="AJ44" i="4"/>
  <c r="Y44" i="4"/>
  <c r="AJ43" i="4"/>
  <c r="Y43" i="4"/>
  <c r="AJ42" i="4"/>
  <c r="Y42" i="4"/>
  <c r="AJ41" i="4"/>
  <c r="Y41" i="4"/>
  <c r="AJ40" i="4"/>
  <c r="Y40" i="4"/>
  <c r="AJ39" i="4"/>
  <c r="Y39" i="4"/>
  <c r="C39" i="4"/>
  <c r="AJ38" i="4"/>
  <c r="Y38" i="4"/>
  <c r="C38" i="4"/>
  <c r="AJ37" i="4"/>
  <c r="Y37" i="4"/>
  <c r="C37" i="4"/>
  <c r="AJ36" i="4"/>
  <c r="Y36" i="4"/>
  <c r="AJ35" i="4"/>
  <c r="Y35" i="4"/>
  <c r="AJ34" i="4"/>
  <c r="AE34" i="4"/>
  <c r="AD34" i="4"/>
  <c r="AB34" i="4"/>
  <c r="AA34" i="4"/>
  <c r="Z34" i="4"/>
  <c r="Y34" i="4"/>
  <c r="AR9" i="4"/>
  <c r="AM33" i="4"/>
  <c r="AJ33" i="4"/>
  <c r="AE33" i="4"/>
  <c r="AD33" i="4"/>
  <c r="AC33" i="4"/>
  <c r="AB33" i="4"/>
  <c r="AA33" i="4"/>
  <c r="Z33" i="4"/>
  <c r="Y33" i="4"/>
  <c r="V33" i="4"/>
  <c r="T33" i="4"/>
  <c r="R33" i="4"/>
  <c r="P33" i="4"/>
  <c r="N33" i="4"/>
  <c r="AJ32" i="4"/>
  <c r="AD32" i="4"/>
  <c r="AC32" i="4"/>
  <c r="AB32" i="4"/>
  <c r="AA32" i="4"/>
  <c r="Z32" i="4"/>
  <c r="Y32" i="4"/>
  <c r="AJ31" i="4"/>
  <c r="AE31" i="4"/>
  <c r="AD31" i="4"/>
  <c r="AB31" i="4"/>
  <c r="AA31" i="4"/>
  <c r="Z31" i="4"/>
  <c r="Y31" i="4"/>
  <c r="AJ30" i="4"/>
  <c r="AE30" i="4"/>
  <c r="AD30" i="4"/>
  <c r="AC30" i="4"/>
  <c r="AB30" i="4"/>
  <c r="AA30" i="4"/>
  <c r="Z30" i="4"/>
  <c r="Y30" i="4"/>
  <c r="AJ29" i="4"/>
  <c r="AE29" i="4"/>
  <c r="AD29" i="4"/>
  <c r="AB29" i="4"/>
  <c r="Z29" i="4"/>
  <c r="Y29" i="4"/>
  <c r="AJ28" i="4"/>
  <c r="AE28" i="4"/>
  <c r="AD28" i="4"/>
  <c r="AB28" i="4"/>
  <c r="Z28" i="4"/>
  <c r="Y28" i="4"/>
  <c r="AJ27" i="4"/>
  <c r="AE27" i="4"/>
  <c r="AD27" i="4"/>
  <c r="AB27" i="4"/>
  <c r="AA27" i="4"/>
  <c r="Z27" i="4"/>
  <c r="Y27" i="4"/>
  <c r="L26" i="4"/>
  <c r="K26" i="4"/>
  <c r="J26" i="4"/>
  <c r="I26" i="4"/>
  <c r="H26" i="4"/>
  <c r="G26" i="4"/>
  <c r="F26" i="4"/>
  <c r="E26" i="4"/>
  <c r="AR10" i="4"/>
  <c r="AM34" i="4"/>
  <c r="AO10" i="4"/>
  <c r="AL34" i="4"/>
  <c r="AL10" i="4"/>
  <c r="AK34" i="4"/>
  <c r="AH10" i="4"/>
  <c r="AG10" i="4"/>
  <c r="AF10" i="4"/>
  <c r="AD10" i="4"/>
  <c r="AC10" i="4"/>
  <c r="AB10" i="4"/>
  <c r="AA10" i="4"/>
  <c r="AF34" i="4"/>
  <c r="AO9" i="4"/>
  <c r="AL33" i="4"/>
  <c r="AL9" i="4"/>
  <c r="AK33" i="4"/>
  <c r="AH9" i="4"/>
  <c r="AG9" i="4"/>
  <c r="AF9" i="4"/>
  <c r="AD9" i="4"/>
  <c r="AC9" i="4"/>
  <c r="AB9" i="4"/>
  <c r="AA9" i="4"/>
  <c r="AF33" i="4"/>
  <c r="AR8" i="4"/>
  <c r="AM32" i="4"/>
  <c r="AO8" i="4"/>
  <c r="AL32" i="4"/>
  <c r="AL8" i="4"/>
  <c r="AK32" i="4"/>
  <c r="AN32" i="4"/>
  <c r="AA8" i="4"/>
  <c r="AT8" i="4"/>
  <c r="AH8" i="4"/>
  <c r="AG8" i="4"/>
  <c r="AF8" i="4"/>
  <c r="AD8" i="4"/>
  <c r="AC8" i="4"/>
  <c r="AB8" i="4"/>
  <c r="AF32" i="4"/>
  <c r="AR7" i="4"/>
  <c r="AM31" i="4"/>
  <c r="AL7" i="4"/>
  <c r="AK31" i="4"/>
  <c r="AO7" i="4"/>
  <c r="AL31" i="4"/>
  <c r="AN31" i="4"/>
  <c r="AO31" i="4"/>
  <c r="AA7" i="4"/>
  <c r="AT7" i="4"/>
  <c r="AH7" i="4"/>
  <c r="AG7" i="4"/>
  <c r="AF7" i="4"/>
  <c r="AD7" i="4"/>
  <c r="AC7" i="4"/>
  <c r="AB7" i="4"/>
  <c r="AF31" i="4"/>
  <c r="AR6" i="4"/>
  <c r="AM30" i="4"/>
  <c r="AO6" i="4"/>
  <c r="AL30" i="4"/>
  <c r="AL6" i="4"/>
  <c r="AK30" i="4"/>
  <c r="AH6" i="4"/>
  <c r="AG6" i="4"/>
  <c r="AF6" i="4"/>
  <c r="AD6" i="4"/>
  <c r="AC6" i="4"/>
  <c r="AB6" i="4"/>
  <c r="AA6" i="4"/>
  <c r="AF30" i="4"/>
  <c r="AR5" i="4"/>
  <c r="AM29" i="4"/>
  <c r="AO5" i="4"/>
  <c r="AL29" i="4"/>
  <c r="AL5" i="4"/>
  <c r="AK29" i="4"/>
  <c r="AH5" i="4"/>
  <c r="AG5" i="4"/>
  <c r="AF5" i="4"/>
  <c r="AD5" i="4"/>
  <c r="AC5" i="4"/>
  <c r="AB5" i="4"/>
  <c r="AA5" i="4"/>
  <c r="AF29" i="4"/>
  <c r="AR4" i="4"/>
  <c r="AM28" i="4"/>
  <c r="AO4" i="4"/>
  <c r="AL28" i="4"/>
  <c r="AL4" i="4"/>
  <c r="AK28" i="4"/>
  <c r="AN28" i="4"/>
  <c r="AH4" i="4"/>
  <c r="AG4" i="4"/>
  <c r="AF4" i="4"/>
  <c r="AD4" i="4"/>
  <c r="AC4" i="4"/>
  <c r="AB4" i="4"/>
  <c r="AA4" i="4"/>
  <c r="AF28" i="4"/>
  <c r="AR3" i="4"/>
  <c r="AO3" i="4"/>
  <c r="AL3" i="4"/>
  <c r="AH3" i="4"/>
  <c r="AG3" i="4"/>
  <c r="AF3" i="4"/>
  <c r="AD3" i="4"/>
  <c r="AC3" i="4"/>
  <c r="AB3" i="4"/>
  <c r="AA3" i="4"/>
  <c r="AI3" i="4"/>
  <c r="AT4" i="4"/>
  <c r="AN23" i="4"/>
  <c r="AH27" i="4"/>
  <c r="AE3" i="4"/>
  <c r="AE10" i="4"/>
  <c r="AG34" i="4"/>
  <c r="AN33" i="4"/>
  <c r="AP33" i="4"/>
  <c r="AO33" i="4"/>
  <c r="AE9" i="4"/>
  <c r="AU9" i="4"/>
  <c r="AK27" i="4"/>
  <c r="AI6" i="4"/>
  <c r="AH30" i="4"/>
  <c r="AE8" i="4"/>
  <c r="AG32" i="4"/>
  <c r="AI8" i="4"/>
  <c r="AH32" i="4"/>
  <c r="AD61" i="4"/>
  <c r="Y23" i="4"/>
  <c r="AK23" i="4"/>
  <c r="AP23" i="4"/>
  <c r="AF27" i="4"/>
  <c r="AN29" i="4"/>
  <c r="AO29" i="4"/>
  <c r="AE6" i="4"/>
  <c r="AG30" i="4"/>
  <c r="AL27" i="4"/>
  <c r="AP28" i="4"/>
  <c r="AO28" i="4"/>
  <c r="AE5" i="4"/>
  <c r="AG29" i="4"/>
  <c r="AI5" i="4"/>
  <c r="AH29" i="4"/>
  <c r="AN30" i="4"/>
  <c r="AT6" i="4"/>
  <c r="AP31" i="4"/>
  <c r="AF61" i="4"/>
  <c r="Z23" i="4"/>
  <c r="AQ23" i="4"/>
  <c r="AJ23" i="4"/>
  <c r="AI10" i="4"/>
  <c r="AH34" i="4"/>
  <c r="AM27" i="4"/>
  <c r="AE4" i="4"/>
  <c r="AG28" i="4"/>
  <c r="AI4" i="4"/>
  <c r="AH28" i="4"/>
  <c r="AT5" i="4"/>
  <c r="AE7" i="4"/>
  <c r="AG31" i="4"/>
  <c r="AI7" i="4"/>
  <c r="AH31" i="4"/>
  <c r="AT9" i="4"/>
  <c r="AN34" i="4"/>
  <c r="AO34" i="4"/>
  <c r="AU10" i="4"/>
  <c r="AP34" i="4"/>
  <c r="AM23" i="4"/>
  <c r="X23" i="4"/>
  <c r="AP32" i="4"/>
  <c r="AV8" i="4"/>
  <c r="AG33" i="4"/>
  <c r="AI9" i="4"/>
  <c r="AH33" i="4"/>
  <c r="AT10" i="4"/>
  <c r="AA61" i="4"/>
  <c r="AA65" i="4"/>
  <c r="AA100" i="4"/>
  <c r="AO32" i="4"/>
  <c r="AD100" i="4"/>
  <c r="AD82" i="4"/>
  <c r="AA82" i="4"/>
  <c r="AD65" i="4"/>
  <c r="P194" i="2"/>
  <c r="N194" i="2"/>
  <c r="L194" i="2"/>
  <c r="P184" i="2"/>
  <c r="N184" i="2"/>
  <c r="L184" i="2"/>
  <c r="P174" i="2"/>
  <c r="N174" i="2"/>
  <c r="L174" i="2"/>
  <c r="P164" i="2"/>
  <c r="N164" i="2"/>
  <c r="L164" i="2"/>
  <c r="P154" i="2"/>
  <c r="N154" i="2"/>
  <c r="L154" i="2"/>
  <c r="P144" i="2"/>
  <c r="N144" i="2"/>
  <c r="L144" i="2"/>
  <c r="P134" i="2"/>
  <c r="N134" i="2"/>
  <c r="L134" i="2"/>
  <c r="P124" i="2"/>
  <c r="N124" i="2"/>
  <c r="L124" i="2"/>
  <c r="P114" i="2"/>
  <c r="N114" i="2"/>
  <c r="L114" i="2"/>
  <c r="P104" i="2"/>
  <c r="N104" i="2"/>
  <c r="L104" i="2"/>
  <c r="P94" i="2"/>
  <c r="N94" i="2"/>
  <c r="L94" i="2"/>
  <c r="P84" i="2"/>
  <c r="N84" i="2"/>
  <c r="L84" i="2"/>
  <c r="P74" i="2"/>
  <c r="N74" i="2"/>
  <c r="L74" i="2"/>
  <c r="P64" i="2"/>
  <c r="N64" i="2"/>
  <c r="L64" i="2"/>
  <c r="P54" i="2"/>
  <c r="N54" i="2"/>
  <c r="L54" i="2"/>
  <c r="P44" i="2"/>
  <c r="N44" i="2"/>
  <c r="L44" i="2"/>
  <c r="P34" i="2"/>
  <c r="N34" i="2"/>
  <c r="L34" i="2"/>
  <c r="P24" i="2"/>
  <c r="N24" i="2"/>
  <c r="L24" i="2"/>
  <c r="P14" i="2"/>
  <c r="N14" i="2"/>
  <c r="L14" i="2"/>
  <c r="P4" i="2"/>
  <c r="N4" i="2"/>
  <c r="L4" i="2"/>
  <c r="AV10" i="4"/>
  <c r="AV7" i="4"/>
  <c r="AU5" i="4"/>
  <c r="AV4" i="4"/>
  <c r="AU4" i="4"/>
  <c r="Z47" i="4"/>
  <c r="AB53" i="4"/>
  <c r="AG23" i="4"/>
  <c r="AD47" i="4"/>
  <c r="AD48" i="4"/>
  <c r="AF78" i="4"/>
  <c r="AB23" i="4"/>
  <c r="AB47" i="4"/>
  <c r="AB48" i="4"/>
  <c r="AA96" i="4"/>
  <c r="AF23" i="4"/>
  <c r="AH23" i="4"/>
  <c r="AH100" i="4"/>
  <c r="AE109" i="4"/>
  <c r="AC23" i="4"/>
  <c r="AE47" i="4"/>
  <c r="AE48" i="4"/>
  <c r="AC47" i="4"/>
  <c r="AC48" i="4"/>
  <c r="AA47" i="4"/>
  <c r="AA48" i="4"/>
  <c r="AH82" i="4"/>
  <c r="AE91" i="4"/>
  <c r="AD96" i="4"/>
  <c r="AH65" i="4"/>
  <c r="AE74" i="4"/>
  <c r="AF96" i="4"/>
  <c r="AA23" i="4"/>
  <c r="AF86" i="4"/>
  <c r="AD78" i="4"/>
  <c r="AA104" i="4"/>
  <c r="AF53" i="4"/>
  <c r="AD23" i="4"/>
  <c r="AD104" i="4"/>
  <c r="AP29" i="4"/>
  <c r="AV5" i="4"/>
  <c r="AA69" i="4"/>
  <c r="AV9" i="4"/>
  <c r="AR23" i="4"/>
  <c r="AD86" i="4"/>
  <c r="AU8" i="4"/>
  <c r="AH61" i="4"/>
  <c r="AE73" i="4"/>
  <c r="AF104" i="4"/>
  <c r="AO23" i="4"/>
  <c r="AD69" i="4"/>
  <c r="AP30" i="4"/>
  <c r="AV6" i="4"/>
  <c r="AK47" i="4"/>
  <c r="AK48" i="4"/>
  <c r="AN27" i="4"/>
  <c r="AA86" i="4"/>
  <c r="Z48" i="4"/>
  <c r="AM47" i="4"/>
  <c r="AM48" i="4"/>
  <c r="AP27" i="4"/>
  <c r="AU7" i="4"/>
  <c r="T37" i="4"/>
  <c r="R37" i="4"/>
  <c r="V27" i="4"/>
  <c r="V37" i="4"/>
  <c r="P27" i="4"/>
  <c r="T27" i="4"/>
  <c r="R27" i="4"/>
  <c r="P37" i="4"/>
  <c r="Z53" i="4"/>
  <c r="AL47" i="4"/>
  <c r="AL48" i="4"/>
  <c r="AO30" i="4"/>
  <c r="AU6" i="4"/>
  <c r="AL23" i="4"/>
  <c r="AA78" i="4"/>
  <c r="AG27" i="4"/>
  <c r="AP4" i="1"/>
  <c r="AQ4" i="1"/>
  <c r="AP5" i="1"/>
  <c r="AQ5" i="1"/>
  <c r="AP6" i="1"/>
  <c r="AQ6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Q3" i="1"/>
  <c r="AP3" i="1"/>
  <c r="AM4" i="1"/>
  <c r="AN4" i="1"/>
  <c r="AM5" i="1"/>
  <c r="AN5" i="1"/>
  <c r="AM6" i="1"/>
  <c r="AN6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M18" i="1"/>
  <c r="AN18" i="1"/>
  <c r="AM19" i="1"/>
  <c r="AN19" i="1"/>
  <c r="AM20" i="1"/>
  <c r="AN20" i="1"/>
  <c r="AM21" i="1"/>
  <c r="AN21" i="1"/>
  <c r="AM22" i="1"/>
  <c r="AN22" i="1"/>
  <c r="AN3" i="1"/>
  <c r="AM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3" i="1"/>
  <c r="X4" i="1"/>
  <c r="Z28" i="1"/>
  <c r="Y4" i="1"/>
  <c r="AC28" i="1"/>
  <c r="Z4" i="1"/>
  <c r="AE28" i="1"/>
  <c r="X5" i="1"/>
  <c r="Z29" i="1"/>
  <c r="Y5" i="1"/>
  <c r="AC29" i="1"/>
  <c r="Z5" i="1"/>
  <c r="X6" i="1"/>
  <c r="Z30" i="1"/>
  <c r="Y6" i="1"/>
  <c r="Z6" i="1"/>
  <c r="X7" i="1"/>
  <c r="Z31" i="1"/>
  <c r="Y7" i="1"/>
  <c r="Z7" i="1"/>
  <c r="X8" i="1"/>
  <c r="Z32" i="1"/>
  <c r="Y8" i="1"/>
  <c r="AC32" i="1"/>
  <c r="Z8" i="1"/>
  <c r="AE32" i="1"/>
  <c r="X9" i="1"/>
  <c r="Z33" i="1"/>
  <c r="Y9" i="1"/>
  <c r="Z9" i="1"/>
  <c r="X10" i="1"/>
  <c r="Z34" i="1"/>
  <c r="Y10" i="1"/>
  <c r="Z10" i="1"/>
  <c r="X11" i="1"/>
  <c r="Z35" i="1"/>
  <c r="Y11" i="1"/>
  <c r="AC35" i="1"/>
  <c r="Z11" i="1"/>
  <c r="X12" i="1"/>
  <c r="Z36" i="1"/>
  <c r="Y12" i="1"/>
  <c r="AC36" i="1"/>
  <c r="Z12" i="1"/>
  <c r="AE36" i="1"/>
  <c r="X13" i="1"/>
  <c r="Z37" i="1"/>
  <c r="Y13" i="1"/>
  <c r="Z13" i="1"/>
  <c r="X14" i="1"/>
  <c r="Z38" i="1"/>
  <c r="Y14" i="1"/>
  <c r="AC38" i="1"/>
  <c r="Z14" i="1"/>
  <c r="X15" i="1"/>
  <c r="Z39" i="1"/>
  <c r="Y15" i="1"/>
  <c r="AC39" i="1"/>
  <c r="Z15" i="1"/>
  <c r="X16" i="1"/>
  <c r="Z40" i="1"/>
  <c r="Y16" i="1"/>
  <c r="AC40" i="1"/>
  <c r="Z16" i="1"/>
  <c r="X17" i="1"/>
  <c r="Z41" i="1"/>
  <c r="Y17" i="1"/>
  <c r="AC41" i="1"/>
  <c r="Z17" i="1"/>
  <c r="X18" i="1"/>
  <c r="Z42" i="1"/>
  <c r="Y18" i="1"/>
  <c r="Z18" i="1"/>
  <c r="X19" i="1"/>
  <c r="Z43" i="1"/>
  <c r="Y19" i="1"/>
  <c r="AC43" i="1"/>
  <c r="Z19" i="1"/>
  <c r="AE43" i="1"/>
  <c r="X20" i="1"/>
  <c r="Z44" i="1"/>
  <c r="Y20" i="1"/>
  <c r="AC44" i="1"/>
  <c r="Z20" i="1"/>
  <c r="X21" i="1"/>
  <c r="Z45" i="1"/>
  <c r="Y21" i="1"/>
  <c r="Z21" i="1"/>
  <c r="AE45" i="1"/>
  <c r="X22" i="1"/>
  <c r="Z46" i="1"/>
  <c r="Y22" i="1"/>
  <c r="AC46" i="1"/>
  <c r="Z22" i="1"/>
  <c r="AE46" i="1"/>
  <c r="Z3" i="1"/>
  <c r="Y3" i="1"/>
  <c r="X3" i="1"/>
  <c r="P33" i="1"/>
  <c r="R33" i="1"/>
  <c r="T33" i="1"/>
  <c r="V33" i="1"/>
  <c r="N33" i="1"/>
  <c r="C38" i="1"/>
  <c r="C39" i="1"/>
  <c r="C37" i="1"/>
  <c r="Y5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Y39" i="1"/>
  <c r="Y40" i="1"/>
  <c r="Y41" i="1"/>
  <c r="Y42" i="1"/>
  <c r="Y43" i="1"/>
  <c r="Y44" i="1"/>
  <c r="Y45" i="1"/>
  <c r="Y46" i="1"/>
  <c r="Y28" i="1"/>
  <c r="Y29" i="1"/>
  <c r="Y30" i="1"/>
  <c r="Y31" i="1"/>
  <c r="Y32" i="1"/>
  <c r="Y33" i="1"/>
  <c r="Y34" i="1"/>
  <c r="Y35" i="1"/>
  <c r="Y36" i="1"/>
  <c r="Y37" i="1"/>
  <c r="Y38" i="1"/>
  <c r="M4" i="1"/>
  <c r="N4" i="1"/>
  <c r="O4" i="1"/>
  <c r="P4" i="1"/>
  <c r="Q4" i="1"/>
  <c r="R4" i="1"/>
  <c r="S4" i="1"/>
  <c r="T4" i="1"/>
  <c r="M5" i="1"/>
  <c r="N5" i="1"/>
  <c r="O5" i="1"/>
  <c r="P5" i="1"/>
  <c r="Q5" i="1"/>
  <c r="R5" i="1"/>
  <c r="S5" i="1"/>
  <c r="T5" i="1"/>
  <c r="M6" i="1"/>
  <c r="N6" i="1"/>
  <c r="O6" i="1"/>
  <c r="P6" i="1"/>
  <c r="Q6" i="1"/>
  <c r="R6" i="1"/>
  <c r="S6" i="1"/>
  <c r="T6" i="1"/>
  <c r="M7" i="1"/>
  <c r="N7" i="1"/>
  <c r="O7" i="1"/>
  <c r="P7" i="1"/>
  <c r="Q7" i="1"/>
  <c r="R7" i="1"/>
  <c r="S7" i="1"/>
  <c r="T7" i="1"/>
  <c r="M8" i="1"/>
  <c r="N8" i="1"/>
  <c r="O8" i="1"/>
  <c r="P8" i="1"/>
  <c r="Q8" i="1"/>
  <c r="R8" i="1"/>
  <c r="S8" i="1"/>
  <c r="T8" i="1"/>
  <c r="M9" i="1"/>
  <c r="N9" i="1"/>
  <c r="O9" i="1"/>
  <c r="P9" i="1"/>
  <c r="Q9" i="1"/>
  <c r="R9" i="1"/>
  <c r="S9" i="1"/>
  <c r="T9" i="1"/>
  <c r="M10" i="1"/>
  <c r="N10" i="1"/>
  <c r="O10" i="1"/>
  <c r="P10" i="1"/>
  <c r="Q10" i="1"/>
  <c r="R10" i="1"/>
  <c r="S10" i="1"/>
  <c r="T10" i="1"/>
  <c r="M11" i="1"/>
  <c r="N11" i="1"/>
  <c r="O11" i="1"/>
  <c r="P11" i="1"/>
  <c r="Q11" i="1"/>
  <c r="R11" i="1"/>
  <c r="S11" i="1"/>
  <c r="T11" i="1"/>
  <c r="M12" i="1"/>
  <c r="N12" i="1"/>
  <c r="O12" i="1"/>
  <c r="P12" i="1"/>
  <c r="Q12" i="1"/>
  <c r="R12" i="1"/>
  <c r="S12" i="1"/>
  <c r="T12" i="1"/>
  <c r="M13" i="1"/>
  <c r="N13" i="1"/>
  <c r="O13" i="1"/>
  <c r="P13" i="1"/>
  <c r="Q13" i="1"/>
  <c r="R13" i="1"/>
  <c r="S13" i="1"/>
  <c r="T13" i="1"/>
  <c r="M14" i="1"/>
  <c r="N14" i="1"/>
  <c r="O14" i="1"/>
  <c r="P14" i="1"/>
  <c r="Q14" i="1"/>
  <c r="R14" i="1"/>
  <c r="S14" i="1"/>
  <c r="T14" i="1"/>
  <c r="M15" i="1"/>
  <c r="N15" i="1"/>
  <c r="O15" i="1"/>
  <c r="P15" i="1"/>
  <c r="Q15" i="1"/>
  <c r="R15" i="1"/>
  <c r="S15" i="1"/>
  <c r="T15" i="1"/>
  <c r="M16" i="1"/>
  <c r="N16" i="1"/>
  <c r="O16" i="1"/>
  <c r="P16" i="1"/>
  <c r="Q16" i="1"/>
  <c r="R16" i="1"/>
  <c r="S16" i="1"/>
  <c r="T16" i="1"/>
  <c r="M17" i="1"/>
  <c r="N17" i="1"/>
  <c r="O17" i="1"/>
  <c r="P17" i="1"/>
  <c r="Q17" i="1"/>
  <c r="R17" i="1"/>
  <c r="S17" i="1"/>
  <c r="T17" i="1"/>
  <c r="M18" i="1"/>
  <c r="N18" i="1"/>
  <c r="O18" i="1"/>
  <c r="P18" i="1"/>
  <c r="Q18" i="1"/>
  <c r="R18" i="1"/>
  <c r="S18" i="1"/>
  <c r="T18" i="1"/>
  <c r="M19" i="1"/>
  <c r="N19" i="1"/>
  <c r="O19" i="1"/>
  <c r="P19" i="1"/>
  <c r="Q19" i="1"/>
  <c r="R19" i="1"/>
  <c r="S19" i="1"/>
  <c r="T19" i="1"/>
  <c r="M20" i="1"/>
  <c r="N20" i="1"/>
  <c r="O20" i="1"/>
  <c r="P20" i="1"/>
  <c r="Q20" i="1"/>
  <c r="R20" i="1"/>
  <c r="S20" i="1"/>
  <c r="T20" i="1"/>
  <c r="M21" i="1"/>
  <c r="N21" i="1"/>
  <c r="O21" i="1"/>
  <c r="P21" i="1"/>
  <c r="Q21" i="1"/>
  <c r="R21" i="1"/>
  <c r="S21" i="1"/>
  <c r="T21" i="1"/>
  <c r="M22" i="1"/>
  <c r="N22" i="1"/>
  <c r="O22" i="1"/>
  <c r="P22" i="1"/>
  <c r="Q22" i="1"/>
  <c r="R22" i="1"/>
  <c r="S22" i="1"/>
  <c r="T22" i="1"/>
  <c r="N3" i="1"/>
  <c r="O3" i="1"/>
  <c r="P3" i="1"/>
  <c r="Q3" i="1"/>
  <c r="R3" i="1"/>
  <c r="S3" i="1"/>
  <c r="T3" i="1"/>
  <c r="M3" i="1"/>
  <c r="AH78" i="4"/>
  <c r="AE90" i="4"/>
  <c r="AH96" i="4"/>
  <c r="AH108" i="4"/>
  <c r="AH47" i="4"/>
  <c r="AH48" i="4"/>
  <c r="AE108" i="4"/>
  <c r="AH104" i="4"/>
  <c r="AE23" i="4"/>
  <c r="AE53" i="4"/>
  <c r="AH86" i="4"/>
  <c r="AF47" i="4"/>
  <c r="AF48" i="4"/>
  <c r="N37" i="4"/>
  <c r="AC53" i="4"/>
  <c r="AA53" i="4"/>
  <c r="AD53" i="4"/>
  <c r="AN47" i="4"/>
  <c r="AN48" i="4"/>
  <c r="AT3" i="4"/>
  <c r="AH73" i="4"/>
  <c r="AI23" i="4"/>
  <c r="AO27" i="4"/>
  <c r="AG47" i="4"/>
  <c r="AG48" i="4"/>
  <c r="N27" i="4"/>
  <c r="AV3" i="4"/>
  <c r="AH90" i="4"/>
  <c r="AH69" i="4"/>
  <c r="AL20" i="1"/>
  <c r="AK44" i="1"/>
  <c r="AL12" i="1"/>
  <c r="AK36" i="1"/>
  <c r="AL4" i="1"/>
  <c r="AK28" i="1"/>
  <c r="AL21" i="1"/>
  <c r="AK45" i="1"/>
  <c r="AL13" i="1"/>
  <c r="AK37" i="1"/>
  <c r="AL5" i="1"/>
  <c r="AK29" i="1"/>
  <c r="AL16" i="1"/>
  <c r="AK40" i="1"/>
  <c r="AL8" i="1"/>
  <c r="AK32" i="1"/>
  <c r="AL18" i="1"/>
  <c r="AK42" i="1"/>
  <c r="AL10" i="1"/>
  <c r="AK34" i="1"/>
  <c r="AL19" i="1"/>
  <c r="AK43" i="1"/>
  <c r="AL11" i="1"/>
  <c r="AK35" i="1"/>
  <c r="AL15" i="1"/>
  <c r="AK39" i="1"/>
  <c r="AL7" i="1"/>
  <c r="AK31" i="1"/>
  <c r="AL14" i="1"/>
  <c r="AK38" i="1"/>
  <c r="AL6" i="1"/>
  <c r="AK30" i="1"/>
  <c r="AL17" i="1"/>
  <c r="AK41" i="1"/>
  <c r="AL9" i="1"/>
  <c r="AK33" i="1"/>
  <c r="AJ23" i="1"/>
  <c r="AK23" i="1"/>
  <c r="AM23" i="1"/>
  <c r="AP23" i="1"/>
  <c r="Y23" i="1"/>
  <c r="AN23" i="1"/>
  <c r="AQ23" i="1"/>
  <c r="Z23" i="1"/>
  <c r="X23" i="1"/>
  <c r="AL22" i="1"/>
  <c r="AK46" i="1"/>
  <c r="AD100" i="1"/>
  <c r="AA100" i="1"/>
  <c r="AD82" i="1"/>
  <c r="AA82" i="1"/>
  <c r="AD61" i="1"/>
  <c r="AD65" i="1"/>
  <c r="AL3" i="1"/>
  <c r="AA65" i="1"/>
  <c r="AF61" i="1"/>
  <c r="AA61" i="1"/>
  <c r="AD44" i="1"/>
  <c r="AE44" i="1"/>
  <c r="AD40" i="1"/>
  <c r="AE40" i="1"/>
  <c r="AD41" i="1"/>
  <c r="AE41" i="1"/>
  <c r="AD37" i="1"/>
  <c r="AE37" i="1"/>
  <c r="AD33" i="1"/>
  <c r="AE33" i="1"/>
  <c r="AD29" i="1"/>
  <c r="AE29" i="1"/>
  <c r="AD39" i="1"/>
  <c r="AE39" i="1"/>
  <c r="AD35" i="1"/>
  <c r="AE35" i="1"/>
  <c r="AD31" i="1"/>
  <c r="AE31" i="1"/>
  <c r="AD42" i="1"/>
  <c r="AE42" i="1"/>
  <c r="AD38" i="1"/>
  <c r="AE38" i="1"/>
  <c r="AD34" i="1"/>
  <c r="AE34" i="1"/>
  <c r="AD30" i="1"/>
  <c r="AE30" i="1"/>
  <c r="AD43" i="1"/>
  <c r="AD36" i="1"/>
  <c r="AD32" i="1"/>
  <c r="AD28" i="1"/>
  <c r="AD45" i="1"/>
  <c r="AD46" i="1"/>
  <c r="AD3" i="1"/>
  <c r="AD27" i="1"/>
  <c r="AB34" i="1"/>
  <c r="AC34" i="1"/>
  <c r="AB30" i="1"/>
  <c r="AC30" i="1"/>
  <c r="AB31" i="1"/>
  <c r="AC31" i="1"/>
  <c r="AB42" i="1"/>
  <c r="AC42" i="1"/>
  <c r="AB45" i="1"/>
  <c r="AC45" i="1"/>
  <c r="AB37" i="1"/>
  <c r="AC37" i="1"/>
  <c r="AB33" i="1"/>
  <c r="AC33" i="1"/>
  <c r="AC19" i="1"/>
  <c r="AB43" i="1"/>
  <c r="AB39" i="1"/>
  <c r="AC11" i="1"/>
  <c r="AB35" i="1"/>
  <c r="AB46" i="1"/>
  <c r="AB44" i="1"/>
  <c r="AC16" i="1"/>
  <c r="AB40" i="1"/>
  <c r="AC12" i="1"/>
  <c r="AB36" i="1"/>
  <c r="AC8" i="1"/>
  <c r="AB32" i="1"/>
  <c r="AC4" i="1"/>
  <c r="AB28" i="1"/>
  <c r="AB38" i="1"/>
  <c r="AB41" i="1"/>
  <c r="AB29" i="1"/>
  <c r="AC3" i="1"/>
  <c r="AB27" i="1"/>
  <c r="AB22" i="1"/>
  <c r="AB18" i="1"/>
  <c r="AB14" i="1"/>
  <c r="AB10" i="1"/>
  <c r="AB6" i="1"/>
  <c r="AB19" i="1"/>
  <c r="AB15" i="1"/>
  <c r="AB11" i="1"/>
  <c r="AB7" i="1"/>
  <c r="AA37" i="1"/>
  <c r="AA29" i="1"/>
  <c r="AB3" i="1"/>
  <c r="Z27" i="1"/>
  <c r="Z47" i="1"/>
  <c r="Z48" i="1"/>
  <c r="AR15" i="1"/>
  <c r="AM39" i="1"/>
  <c r="AR13" i="1"/>
  <c r="AM37" i="1"/>
  <c r="AR19" i="1"/>
  <c r="AM43" i="1"/>
  <c r="AO14" i="1"/>
  <c r="AL38" i="1"/>
  <c r="AR18" i="1"/>
  <c r="AM42" i="1"/>
  <c r="AR10" i="1"/>
  <c r="AM34" i="1"/>
  <c r="AR11" i="1"/>
  <c r="AM35" i="1"/>
  <c r="AR7" i="1"/>
  <c r="AM31" i="1"/>
  <c r="AR5" i="1"/>
  <c r="AM29" i="1"/>
  <c r="AO8" i="1"/>
  <c r="AL32" i="1"/>
  <c r="AR20" i="1"/>
  <c r="AM44" i="1"/>
  <c r="AR12" i="1"/>
  <c r="AM36" i="1"/>
  <c r="AR4" i="1"/>
  <c r="AM28" i="1"/>
  <c r="AO11" i="1"/>
  <c r="AL35" i="1"/>
  <c r="AR21" i="1"/>
  <c r="AM45" i="1"/>
  <c r="AR22" i="1"/>
  <c r="AM46" i="1"/>
  <c r="AR17" i="1"/>
  <c r="AM41" i="1"/>
  <c r="AR8" i="1"/>
  <c r="AM32" i="1"/>
  <c r="AR6" i="1"/>
  <c r="AM30" i="1"/>
  <c r="AA31" i="1"/>
  <c r="AR3" i="1"/>
  <c r="AR16" i="1"/>
  <c r="AM40" i="1"/>
  <c r="AR14" i="1"/>
  <c r="AM38" i="1"/>
  <c r="AR9" i="1"/>
  <c r="AM33" i="1"/>
  <c r="AO9" i="1"/>
  <c r="AL33" i="1"/>
  <c r="AA27" i="1"/>
  <c r="AA39" i="1"/>
  <c r="AO19" i="1"/>
  <c r="AL43" i="1"/>
  <c r="AN43" i="1"/>
  <c r="AA35" i="1"/>
  <c r="AA43" i="1"/>
  <c r="AO16" i="1"/>
  <c r="AO6" i="1"/>
  <c r="AL30" i="1"/>
  <c r="AO22" i="1"/>
  <c r="AL46" i="1"/>
  <c r="AO17" i="1"/>
  <c r="AL41" i="1"/>
  <c r="AN41" i="1"/>
  <c r="AO15" i="1"/>
  <c r="AO7" i="1"/>
  <c r="AL31" i="1"/>
  <c r="AO21" i="1"/>
  <c r="AL45" i="1"/>
  <c r="AO12" i="1"/>
  <c r="AO10" i="1"/>
  <c r="AO5" i="1"/>
  <c r="AL29" i="1"/>
  <c r="AO20" i="1"/>
  <c r="AL44" i="1"/>
  <c r="AO18" i="1"/>
  <c r="AL42" i="1"/>
  <c r="AN42" i="1"/>
  <c r="AO13" i="1"/>
  <c r="AO4" i="1"/>
  <c r="AL28" i="1"/>
  <c r="AN28" i="1"/>
  <c r="AO3" i="1"/>
  <c r="AA34" i="1"/>
  <c r="AA42" i="1"/>
  <c r="AA38" i="1"/>
  <c r="AA30" i="1"/>
  <c r="AA46" i="1"/>
  <c r="AA33" i="1"/>
  <c r="AA45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H3" i="1"/>
  <c r="AA44" i="1"/>
  <c r="AG3" i="1"/>
  <c r="AD17" i="1"/>
  <c r="AD9" i="1"/>
  <c r="AD22" i="1"/>
  <c r="AD14" i="1"/>
  <c r="AD6" i="1"/>
  <c r="AD21" i="1"/>
  <c r="AD13" i="1"/>
  <c r="AD5" i="1"/>
  <c r="AD18" i="1"/>
  <c r="AD10" i="1"/>
  <c r="AF3" i="1"/>
  <c r="AD19" i="1"/>
  <c r="AD15" i="1"/>
  <c r="AD12" i="1"/>
  <c r="AD8" i="1"/>
  <c r="AD7" i="1"/>
  <c r="AD4" i="1"/>
  <c r="AC22" i="1"/>
  <c r="AC21" i="1"/>
  <c r="AC20" i="1"/>
  <c r="AC18" i="1"/>
  <c r="AC17" i="1"/>
  <c r="AC15" i="1"/>
  <c r="AC14" i="1"/>
  <c r="AC13" i="1"/>
  <c r="AC10" i="1"/>
  <c r="AC9" i="1"/>
  <c r="AC7" i="1"/>
  <c r="AC6" i="1"/>
  <c r="AC5" i="1"/>
  <c r="AD20" i="1"/>
  <c r="AD16" i="1"/>
  <c r="AD11" i="1"/>
  <c r="AA4" i="1"/>
  <c r="AI4" i="1"/>
  <c r="AB21" i="1"/>
  <c r="AB20" i="1"/>
  <c r="AB17" i="1"/>
  <c r="AB16" i="1"/>
  <c r="AB13" i="1"/>
  <c r="AB12" i="1"/>
  <c r="AB9" i="1"/>
  <c r="AB8" i="1"/>
  <c r="AB5" i="1"/>
  <c r="AB4" i="1"/>
  <c r="AA19" i="1"/>
  <c r="AI19" i="1"/>
  <c r="AA15" i="1"/>
  <c r="AI15" i="1"/>
  <c r="AH39" i="1"/>
  <c r="AA11" i="1"/>
  <c r="AI11" i="1"/>
  <c r="AH35" i="1"/>
  <c r="AA7" i="1"/>
  <c r="AI7" i="1"/>
  <c r="AA32" i="1"/>
  <c r="AA36" i="1"/>
  <c r="AA40" i="1"/>
  <c r="AA28" i="1"/>
  <c r="AA22" i="1"/>
  <c r="AI22" i="1"/>
  <c r="AA18" i="1"/>
  <c r="AI18" i="1"/>
  <c r="AA14" i="1"/>
  <c r="AI14" i="1"/>
  <c r="AH38" i="1"/>
  <c r="AA10" i="1"/>
  <c r="AI10" i="1"/>
  <c r="AH34" i="1"/>
  <c r="AA6" i="1"/>
  <c r="AI6" i="1"/>
  <c r="AA20" i="1"/>
  <c r="AI20" i="1"/>
  <c r="AA16" i="1"/>
  <c r="AI16" i="1"/>
  <c r="AH40" i="1"/>
  <c r="AA12" i="1"/>
  <c r="AI12" i="1"/>
  <c r="AH36" i="1"/>
  <c r="AA8" i="1"/>
  <c r="AI8" i="1"/>
  <c r="AA21" i="1"/>
  <c r="AI21" i="1"/>
  <c r="AA17" i="1"/>
  <c r="AI17" i="1"/>
  <c r="AA13" i="1"/>
  <c r="AI13" i="1"/>
  <c r="AH37" i="1"/>
  <c r="AA9" i="1"/>
  <c r="AI9" i="1"/>
  <c r="AA5" i="1"/>
  <c r="AI5" i="1"/>
  <c r="AA3" i="1"/>
  <c r="AA41" i="1"/>
  <c r="E4" i="1"/>
  <c r="F4" i="1"/>
  <c r="G4" i="1"/>
  <c r="H4" i="1"/>
  <c r="I4" i="1"/>
  <c r="J4" i="1"/>
  <c r="K4" i="1"/>
  <c r="L4" i="1"/>
  <c r="E5" i="1"/>
  <c r="F5" i="1"/>
  <c r="G5" i="1"/>
  <c r="H5" i="1"/>
  <c r="I5" i="1"/>
  <c r="J5" i="1"/>
  <c r="K5" i="1"/>
  <c r="L5" i="1"/>
  <c r="E6" i="1"/>
  <c r="F6" i="1"/>
  <c r="G6" i="1"/>
  <c r="H6" i="1"/>
  <c r="I6" i="1"/>
  <c r="J6" i="1"/>
  <c r="K6" i="1"/>
  <c r="L6" i="1"/>
  <c r="E7" i="1"/>
  <c r="F7" i="1"/>
  <c r="G7" i="1"/>
  <c r="H7" i="1"/>
  <c r="I7" i="1"/>
  <c r="J7" i="1"/>
  <c r="K7" i="1"/>
  <c r="L7" i="1"/>
  <c r="E8" i="1"/>
  <c r="F8" i="1"/>
  <c r="G8" i="1"/>
  <c r="H8" i="1"/>
  <c r="I8" i="1"/>
  <c r="J8" i="1"/>
  <c r="K8" i="1"/>
  <c r="L8" i="1"/>
  <c r="E9" i="1"/>
  <c r="F9" i="1"/>
  <c r="G9" i="1"/>
  <c r="H9" i="1"/>
  <c r="I9" i="1"/>
  <c r="J9" i="1"/>
  <c r="K9" i="1"/>
  <c r="L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E12" i="1"/>
  <c r="F12" i="1"/>
  <c r="G12" i="1"/>
  <c r="H12" i="1"/>
  <c r="I12" i="1"/>
  <c r="J12" i="1"/>
  <c r="K12" i="1"/>
  <c r="L12" i="1"/>
  <c r="E13" i="1"/>
  <c r="F13" i="1"/>
  <c r="G13" i="1"/>
  <c r="H13" i="1"/>
  <c r="I13" i="1"/>
  <c r="J13" i="1"/>
  <c r="K13" i="1"/>
  <c r="L13" i="1"/>
  <c r="E14" i="1"/>
  <c r="F14" i="1"/>
  <c r="G14" i="1"/>
  <c r="H14" i="1"/>
  <c r="I14" i="1"/>
  <c r="J14" i="1"/>
  <c r="K14" i="1"/>
  <c r="L14" i="1"/>
  <c r="E15" i="1"/>
  <c r="F15" i="1"/>
  <c r="G15" i="1"/>
  <c r="H15" i="1"/>
  <c r="I15" i="1"/>
  <c r="J15" i="1"/>
  <c r="K15" i="1"/>
  <c r="L15" i="1"/>
  <c r="E16" i="1"/>
  <c r="F16" i="1"/>
  <c r="G16" i="1"/>
  <c r="H16" i="1"/>
  <c r="I16" i="1"/>
  <c r="J16" i="1"/>
  <c r="K16" i="1"/>
  <c r="L16" i="1"/>
  <c r="E17" i="1"/>
  <c r="F17" i="1"/>
  <c r="G17" i="1"/>
  <c r="H17" i="1"/>
  <c r="I17" i="1"/>
  <c r="J17" i="1"/>
  <c r="K17" i="1"/>
  <c r="L17" i="1"/>
  <c r="E18" i="1"/>
  <c r="F18" i="1"/>
  <c r="G18" i="1"/>
  <c r="H18" i="1"/>
  <c r="I18" i="1"/>
  <c r="J18" i="1"/>
  <c r="K18" i="1"/>
  <c r="L18" i="1"/>
  <c r="E19" i="1"/>
  <c r="F19" i="1"/>
  <c r="G19" i="1"/>
  <c r="H19" i="1"/>
  <c r="I19" i="1"/>
  <c r="J19" i="1"/>
  <c r="K19" i="1"/>
  <c r="L19" i="1"/>
  <c r="E20" i="1"/>
  <c r="F20" i="1"/>
  <c r="G20" i="1"/>
  <c r="H20" i="1"/>
  <c r="I20" i="1"/>
  <c r="J20" i="1"/>
  <c r="K20" i="1"/>
  <c r="L20" i="1"/>
  <c r="E21" i="1"/>
  <c r="F21" i="1"/>
  <c r="G21" i="1"/>
  <c r="H21" i="1"/>
  <c r="I21" i="1"/>
  <c r="J21" i="1"/>
  <c r="K21" i="1"/>
  <c r="L21" i="1"/>
  <c r="E22" i="1"/>
  <c r="F22" i="1"/>
  <c r="G22" i="1"/>
  <c r="H22" i="1"/>
  <c r="I22" i="1"/>
  <c r="J22" i="1"/>
  <c r="K22" i="1"/>
  <c r="L22" i="1"/>
  <c r="F3" i="1"/>
  <c r="G3" i="1"/>
  <c r="H3" i="1"/>
  <c r="I3" i="1"/>
  <c r="J3" i="1"/>
  <c r="K3" i="1"/>
  <c r="L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3" i="1"/>
  <c r="E3" i="1"/>
  <c r="AN44" i="1"/>
  <c r="AP47" i="4"/>
  <c r="AP48" i="4"/>
  <c r="AO47" i="4"/>
  <c r="AO48" i="4"/>
  <c r="AU3" i="4"/>
  <c r="AN29" i="1"/>
  <c r="AN45" i="1"/>
  <c r="AP45" i="1"/>
  <c r="AN35" i="1"/>
  <c r="AP35" i="1"/>
  <c r="AV11" i="1"/>
  <c r="AN32" i="1"/>
  <c r="AO32" i="1"/>
  <c r="AN30" i="1"/>
  <c r="AP30" i="1"/>
  <c r="AN31" i="1"/>
  <c r="AO31" i="1"/>
  <c r="AN38" i="1"/>
  <c r="AO38" i="1"/>
  <c r="AN46" i="1"/>
  <c r="AP46" i="1"/>
  <c r="AN33" i="1"/>
  <c r="AO33" i="1"/>
  <c r="AL23" i="1"/>
  <c r="Z53" i="1"/>
  <c r="AB47" i="1"/>
  <c r="AA47" i="1"/>
  <c r="AA48" i="1"/>
  <c r="AD47" i="1"/>
  <c r="AA23" i="1"/>
  <c r="AF23" i="1"/>
  <c r="AB23" i="1"/>
  <c r="AH23" i="1"/>
  <c r="AC23" i="1"/>
  <c r="AO23" i="1"/>
  <c r="AR23" i="1"/>
  <c r="AG23" i="1"/>
  <c r="AD23" i="1"/>
  <c r="AA104" i="1"/>
  <c r="AF96" i="1"/>
  <c r="AF104" i="1"/>
  <c r="AD104" i="1"/>
  <c r="AH100" i="1"/>
  <c r="AE109" i="1"/>
  <c r="AH108" i="1"/>
  <c r="AD96" i="1"/>
  <c r="AA96" i="1"/>
  <c r="AF86" i="1"/>
  <c r="AD86" i="1"/>
  <c r="AA69" i="1"/>
  <c r="AA86" i="1"/>
  <c r="AF78" i="1"/>
  <c r="AD78" i="1"/>
  <c r="AA78" i="1"/>
  <c r="AD69" i="1"/>
  <c r="AP43" i="1"/>
  <c r="AP29" i="1"/>
  <c r="AP42" i="1"/>
  <c r="AP41" i="1"/>
  <c r="AP44" i="1"/>
  <c r="AP28" i="1"/>
  <c r="AO43" i="1"/>
  <c r="AO28" i="1"/>
  <c r="AO29" i="1"/>
  <c r="AO42" i="1"/>
  <c r="AO41" i="1"/>
  <c r="AO44" i="1"/>
  <c r="AT18" i="1"/>
  <c r="AT17" i="1"/>
  <c r="AT20" i="1"/>
  <c r="AT21" i="1"/>
  <c r="AT4" i="1"/>
  <c r="AT5" i="1"/>
  <c r="AT19" i="1"/>
  <c r="AL37" i="1"/>
  <c r="AN37" i="1"/>
  <c r="AT13" i="1"/>
  <c r="AL34" i="1"/>
  <c r="AN34" i="1"/>
  <c r="AT10" i="1"/>
  <c r="AL39" i="1"/>
  <c r="AN39" i="1"/>
  <c r="AT15" i="1"/>
  <c r="AL40" i="1"/>
  <c r="AN40" i="1"/>
  <c r="AT16" i="1"/>
  <c r="AL36" i="1"/>
  <c r="AN36" i="1"/>
  <c r="AT12" i="1"/>
  <c r="AE3" i="1"/>
  <c r="AI3" i="1"/>
  <c r="AI23" i="1"/>
  <c r="AF29" i="1"/>
  <c r="AE5" i="1"/>
  <c r="AF45" i="1"/>
  <c r="AE21" i="1"/>
  <c r="AF44" i="1"/>
  <c r="AE20" i="1"/>
  <c r="AF42" i="1"/>
  <c r="AE18" i="1"/>
  <c r="AF43" i="1"/>
  <c r="AE19" i="1"/>
  <c r="AF40" i="1"/>
  <c r="AE16" i="1"/>
  <c r="AG40" i="1"/>
  <c r="AF39" i="1"/>
  <c r="AE15" i="1"/>
  <c r="AG39" i="1"/>
  <c r="AF28" i="1"/>
  <c r="AE4" i="1"/>
  <c r="AF33" i="1"/>
  <c r="AE9" i="1"/>
  <c r="AF32" i="1"/>
  <c r="AE8" i="1"/>
  <c r="AF30" i="1"/>
  <c r="AE6" i="1"/>
  <c r="AF46" i="1"/>
  <c r="AE22" i="1"/>
  <c r="AF31" i="1"/>
  <c r="AE7" i="1"/>
  <c r="AF41" i="1"/>
  <c r="AE17" i="1"/>
  <c r="AF38" i="1"/>
  <c r="AE14" i="1"/>
  <c r="AG38" i="1"/>
  <c r="AF37" i="1"/>
  <c r="AE13" i="1"/>
  <c r="AG37" i="1"/>
  <c r="AF36" i="1"/>
  <c r="AE12" i="1"/>
  <c r="AG36" i="1"/>
  <c r="AF34" i="1"/>
  <c r="AE10" i="1"/>
  <c r="AG34" i="1"/>
  <c r="AF35" i="1"/>
  <c r="AE11" i="1"/>
  <c r="AG35" i="1"/>
  <c r="AP32" i="1"/>
  <c r="AT11" i="1"/>
  <c r="AT6" i="1"/>
  <c r="AO45" i="1"/>
  <c r="AO35" i="1"/>
  <c r="AU11" i="1"/>
  <c r="AO30" i="1"/>
  <c r="AT7" i="1"/>
  <c r="AT8" i="1"/>
  <c r="AT14" i="1"/>
  <c r="AP33" i="1"/>
  <c r="AP31" i="1"/>
  <c r="AT9" i="1"/>
  <c r="AO46" i="1"/>
  <c r="AP38" i="1"/>
  <c r="AV14" i="1"/>
  <c r="AT22" i="1"/>
  <c r="AD48" i="1"/>
  <c r="AF53" i="1"/>
  <c r="AB48" i="1"/>
  <c r="AE53" i="1"/>
  <c r="K38" i="1"/>
  <c r="J38" i="1"/>
  <c r="L38" i="1"/>
  <c r="H38" i="1"/>
  <c r="I38" i="1"/>
  <c r="G38" i="1"/>
  <c r="F38" i="1"/>
  <c r="K37" i="1"/>
  <c r="L37" i="1"/>
  <c r="I37" i="1"/>
  <c r="J37" i="1"/>
  <c r="G37" i="1"/>
  <c r="H37" i="1"/>
  <c r="F37" i="1"/>
  <c r="E37" i="1"/>
  <c r="E38" i="1"/>
  <c r="L28" i="1"/>
  <c r="L27" i="1"/>
  <c r="K27" i="1"/>
  <c r="K28" i="1"/>
  <c r="J28" i="1"/>
  <c r="J27" i="1"/>
  <c r="I27" i="1"/>
  <c r="I28" i="1"/>
  <c r="H28" i="1"/>
  <c r="H27" i="1"/>
  <c r="G27" i="1"/>
  <c r="G28" i="1"/>
  <c r="F28" i="1"/>
  <c r="F27" i="1"/>
  <c r="E27" i="1"/>
  <c r="E28" i="1"/>
  <c r="AE23" i="1"/>
  <c r="AH104" i="1"/>
  <c r="AH96" i="1"/>
  <c r="AP40" i="1"/>
  <c r="AV16" i="1"/>
  <c r="AP37" i="1"/>
  <c r="AV13" i="1"/>
  <c r="AP34" i="1"/>
  <c r="AV10" i="1"/>
  <c r="AP39" i="1"/>
  <c r="AV15" i="1"/>
  <c r="AP36" i="1"/>
  <c r="AV12" i="1"/>
  <c r="AO36" i="1"/>
  <c r="AU12" i="1"/>
  <c r="AO39" i="1"/>
  <c r="AU15" i="1"/>
  <c r="AO37" i="1"/>
  <c r="AU13" i="1"/>
  <c r="AO40" i="1"/>
  <c r="AU16" i="1"/>
  <c r="AO34" i="1"/>
  <c r="AU10" i="1"/>
  <c r="AU14" i="1"/>
  <c r="T11" i="2"/>
  <c r="T21" i="2"/>
  <c r="T31" i="2"/>
  <c r="T41" i="2"/>
  <c r="T51" i="2"/>
  <c r="T61" i="2"/>
  <c r="T71" i="2"/>
  <c r="T81" i="2"/>
  <c r="T91" i="2"/>
  <c r="T101" i="2"/>
  <c r="T111" i="2"/>
  <c r="T121" i="2"/>
  <c r="T131" i="2"/>
  <c r="T141" i="2"/>
  <c r="T151" i="2"/>
  <c r="T161" i="2"/>
  <c r="T171" i="2"/>
  <c r="T181" i="2"/>
  <c r="T191" i="2"/>
  <c r="AE108" i="1"/>
  <c r="K14" i="2"/>
  <c r="K24" i="2"/>
  <c r="K34" i="2"/>
  <c r="K44" i="2"/>
  <c r="K54" i="2"/>
  <c r="K64" i="2"/>
  <c r="K74" i="2"/>
  <c r="K84" i="2"/>
  <c r="K94" i="2"/>
  <c r="K104" i="2"/>
  <c r="K114" i="2"/>
  <c r="K124" i="2"/>
  <c r="K134" i="2"/>
  <c r="K144" i="2"/>
  <c r="K154" i="2"/>
  <c r="K164" i="2"/>
  <c r="K174" i="2"/>
  <c r="K184" i="2"/>
  <c r="K194" i="2"/>
  <c r="K13" i="2"/>
  <c r="K23" i="2"/>
  <c r="K33" i="2"/>
  <c r="K43" i="2"/>
  <c r="K53" i="2"/>
  <c r="K63" i="2"/>
  <c r="K73" i="2"/>
  <c r="K83" i="2"/>
  <c r="K93" i="2"/>
  <c r="K103" i="2"/>
  <c r="K113" i="2"/>
  <c r="K123" i="2"/>
  <c r="K133" i="2"/>
  <c r="K143" i="2"/>
  <c r="K153" i="2"/>
  <c r="K163" i="2"/>
  <c r="K173" i="2"/>
  <c r="K183" i="2"/>
  <c r="K193" i="2"/>
  <c r="P11" i="2"/>
  <c r="P21" i="2"/>
  <c r="P31" i="2"/>
  <c r="P41" i="2"/>
  <c r="P51" i="2"/>
  <c r="P61" i="2"/>
  <c r="P71" i="2"/>
  <c r="P81" i="2"/>
  <c r="P91" i="2"/>
  <c r="P101" i="2"/>
  <c r="P111" i="2"/>
  <c r="P121" i="2"/>
  <c r="P131" i="2"/>
  <c r="P141" i="2"/>
  <c r="P151" i="2"/>
  <c r="P161" i="2"/>
  <c r="P171" i="2"/>
  <c r="P181" i="2"/>
  <c r="P191" i="2"/>
  <c r="N11" i="2"/>
  <c r="N21" i="2"/>
  <c r="N31" i="2"/>
  <c r="N41" i="2"/>
  <c r="N51" i="2"/>
  <c r="N61" i="2"/>
  <c r="N71" i="2"/>
  <c r="N81" i="2"/>
  <c r="N91" i="2"/>
  <c r="N101" i="2"/>
  <c r="N111" i="2"/>
  <c r="N121" i="2"/>
  <c r="N131" i="2"/>
  <c r="N141" i="2"/>
  <c r="N151" i="2"/>
  <c r="N161" i="2"/>
  <c r="N171" i="2"/>
  <c r="N181" i="2"/>
  <c r="N191" i="2"/>
  <c r="L11" i="2"/>
  <c r="L21" i="2"/>
  <c r="L31" i="2"/>
  <c r="L41" i="2"/>
  <c r="L51" i="2"/>
  <c r="L61" i="2"/>
  <c r="L71" i="2"/>
  <c r="L81" i="2"/>
  <c r="L91" i="2"/>
  <c r="L101" i="2"/>
  <c r="L111" i="2"/>
  <c r="L121" i="2"/>
  <c r="L131" i="2"/>
  <c r="L141" i="2"/>
  <c r="L151" i="2"/>
  <c r="L161" i="2"/>
  <c r="L171" i="2"/>
  <c r="L181" i="2"/>
  <c r="L191" i="2"/>
  <c r="AV20" i="1"/>
  <c r="AU20" i="1"/>
  <c r="AU19" i="1"/>
  <c r="AV19" i="1"/>
  <c r="AU21" i="1"/>
  <c r="AV21" i="1"/>
  <c r="AV17" i="1"/>
  <c r="AU17" i="1"/>
  <c r="AU22" i="1"/>
  <c r="AV22" i="1"/>
  <c r="AL27" i="1"/>
  <c r="AL47" i="1"/>
  <c r="AL48" i="1"/>
  <c r="AV8" i="1"/>
  <c r="AM27" i="1"/>
  <c r="AM47" i="1"/>
  <c r="AM48" i="1"/>
  <c r="AV6" i="1"/>
  <c r="AV5" i="1"/>
  <c r="AU8" i="1"/>
  <c r="AU7" i="1"/>
  <c r="AV9" i="1"/>
  <c r="AV4" i="1"/>
  <c r="AU4" i="1"/>
  <c r="AU5" i="1"/>
  <c r="AV7" i="1"/>
  <c r="AU18" i="1"/>
  <c r="AV18" i="1"/>
  <c r="AU6" i="1"/>
  <c r="AU9" i="1"/>
  <c r="AH69" i="1"/>
  <c r="AH86" i="1"/>
  <c r="AH82" i="1"/>
  <c r="AK27" i="1"/>
  <c r="AK47" i="1"/>
  <c r="AK48" i="1"/>
  <c r="AJ28" i="1"/>
  <c r="AJ29" i="1"/>
  <c r="AJ30" i="1"/>
  <c r="AJ31" i="1"/>
  <c r="AJ32" i="1"/>
  <c r="AJ33" i="1"/>
  <c r="AJ27" i="1"/>
  <c r="Y27" i="1"/>
  <c r="F26" i="1"/>
  <c r="G26" i="1"/>
  <c r="H26" i="1"/>
  <c r="I26" i="1"/>
  <c r="J26" i="1"/>
  <c r="K26" i="1"/>
  <c r="L26" i="1"/>
  <c r="E26" i="1"/>
  <c r="K12" i="2"/>
  <c r="K22" i="2"/>
  <c r="K32" i="2"/>
  <c r="K42" i="2"/>
  <c r="K52" i="2"/>
  <c r="K62" i="2"/>
  <c r="K72" i="2"/>
  <c r="K82" i="2"/>
  <c r="K92" i="2"/>
  <c r="K102" i="2"/>
  <c r="K112" i="2"/>
  <c r="K122" i="2"/>
  <c r="K132" i="2"/>
  <c r="K142" i="2"/>
  <c r="K152" i="2"/>
  <c r="K162" i="2"/>
  <c r="K172" i="2"/>
  <c r="K182" i="2"/>
  <c r="K192" i="2"/>
  <c r="AN27" i="1"/>
  <c r="AN47" i="1"/>
  <c r="AN48" i="1"/>
  <c r="AE91" i="1"/>
  <c r="AH90" i="1"/>
  <c r="AF27" i="1"/>
  <c r="AF47" i="1"/>
  <c r="AF48" i="1"/>
  <c r="AH33" i="1"/>
  <c r="AG33" i="1"/>
  <c r="AH31" i="1"/>
  <c r="AG31" i="1"/>
  <c r="AH29" i="1"/>
  <c r="AG29" i="1"/>
  <c r="AH45" i="1"/>
  <c r="AG45" i="1"/>
  <c r="AH44" i="1"/>
  <c r="AG44" i="1"/>
  <c r="AH42" i="1"/>
  <c r="AG42" i="1"/>
  <c r="AC27" i="1"/>
  <c r="AC47" i="1"/>
  <c r="AC48" i="1"/>
  <c r="AE27" i="1"/>
  <c r="AE47" i="1"/>
  <c r="AE48" i="1"/>
  <c r="AH41" i="1"/>
  <c r="AG41" i="1"/>
  <c r="AH32" i="1"/>
  <c r="AG32" i="1"/>
  <c r="AH30" i="1"/>
  <c r="AG30" i="1"/>
  <c r="AH28" i="1"/>
  <c r="AG28" i="1"/>
  <c r="AH46" i="1"/>
  <c r="AH43" i="1"/>
  <c r="AG43" i="1"/>
  <c r="AH65" i="1"/>
  <c r="AO27" i="1"/>
  <c r="AO47" i="1"/>
  <c r="AO48" i="1"/>
  <c r="AP27" i="1"/>
  <c r="AP47" i="1"/>
  <c r="AP48" i="1"/>
  <c r="AT3" i="1"/>
  <c r="AG46" i="1"/>
  <c r="AB53" i="1"/>
  <c r="AD53" i="1"/>
  <c r="AE74" i="1"/>
  <c r="AH73" i="1"/>
  <c r="AG27" i="1"/>
  <c r="AH27" i="1"/>
  <c r="AH47" i="1"/>
  <c r="AH48" i="1"/>
  <c r="AA53" i="1"/>
  <c r="AC53" i="1"/>
  <c r="AG47" i="1"/>
  <c r="AG48" i="1"/>
  <c r="AU3" i="1"/>
  <c r="AV3" i="1"/>
  <c r="AH78" i="1"/>
  <c r="AH61" i="1"/>
  <c r="AE73" i="1"/>
  <c r="AE90" i="1"/>
  <c r="I29" i="1"/>
  <c r="V27" i="1"/>
  <c r="J29" i="1"/>
  <c r="R27" i="1"/>
  <c r="H29" i="1"/>
  <c r="P27" i="1"/>
  <c r="K29" i="1"/>
  <c r="T27" i="1"/>
  <c r="E29" i="1"/>
  <c r="F29" i="1"/>
  <c r="G29" i="1"/>
  <c r="N27" i="1"/>
  <c r="E39" i="1"/>
  <c r="F39" i="1"/>
  <c r="G39" i="1"/>
  <c r="N37" i="1"/>
  <c r="H39" i="1"/>
  <c r="P37" i="1"/>
  <c r="K39" i="1"/>
  <c r="T37" i="1"/>
  <c r="I39" i="1"/>
  <c r="V37" i="1"/>
  <c r="J39" i="1"/>
  <c r="R37" i="1"/>
  <c r="E81" i="1"/>
  <c r="F81" i="1"/>
  <c r="G81" i="1"/>
  <c r="I81" i="1"/>
  <c r="J81" i="1"/>
  <c r="K81" i="1"/>
  <c r="L29" i="1"/>
  <c r="L39" i="1"/>
  <c r="L81" i="1"/>
  <c r="H81" i="1"/>
</calcChain>
</file>

<file path=xl/comments1.xml><?xml version="1.0" encoding="utf-8"?>
<comments xmlns="http://schemas.openxmlformats.org/spreadsheetml/2006/main">
  <authors>
    <author>Anton</author>
  </authors>
  <commentList>
    <comment ref="AP1" authorId="0" shapeId="0">
      <text>
        <r>
          <rPr>
            <b/>
            <sz val="9"/>
            <color indexed="81"/>
            <rFont val="Tahoma"/>
            <family val="2"/>
          </rPr>
          <t>amounts shown are for year 2-3, year 4-5 will be half of year 2-3 amounts.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Anton</author>
  </authors>
  <commentList>
    <comment ref="AP1" authorId="0" shapeId="0">
      <text>
        <r>
          <rPr>
            <b/>
            <sz val="9"/>
            <color indexed="81"/>
            <rFont val="Tahoma"/>
            <family val="2"/>
          </rPr>
          <t>amounts shown are for year 2-3, year 4-5 will be half of year 2-3 amounts.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<sst xmlns="http://schemas.openxmlformats.org/spreadsheetml/2006/main" count="820" uniqueCount="122">
  <si>
    <t>School name</t>
  </si>
  <si>
    <t>Community</t>
  </si>
  <si>
    <t>School size</t>
  </si>
  <si>
    <t>Walked</t>
  </si>
  <si>
    <t>Bicycle</t>
  </si>
  <si>
    <t>School Bus</t>
  </si>
  <si>
    <t>Public Transit</t>
  </si>
  <si>
    <t>Other</t>
  </si>
  <si>
    <t>Carpool</t>
  </si>
  <si>
    <t>Car</t>
  </si>
  <si>
    <t>Walked part-way</t>
  </si>
  <si>
    <t>Planning</t>
  </si>
  <si>
    <t>Cost of people</t>
  </si>
  <si>
    <t>Cost of materials</t>
  </si>
  <si>
    <t>Benefits from less driving</t>
  </si>
  <si>
    <t xml:space="preserve">Cost-benefit analysis for </t>
  </si>
  <si>
    <t xml:space="preserve">School size (number of students) </t>
  </si>
  <si>
    <t xml:space="preserve">Baseline - TO school </t>
  </si>
  <si>
    <t xml:space="preserve">Baseline - FROM school </t>
  </si>
  <si>
    <t xml:space="preserve">Followup - TO school </t>
  </si>
  <si>
    <t xml:space="preserve">Followup - FROM school </t>
  </si>
  <si>
    <t>Benefits from increased walking</t>
  </si>
  <si>
    <t>Benefits from increased cycling</t>
  </si>
  <si>
    <t>Total Costs</t>
  </si>
  <si>
    <t/>
  </si>
  <si>
    <t>Change (followup - baseline), FROM school</t>
  </si>
  <si>
    <t>Change (followup - baseline), TO school</t>
  </si>
  <si>
    <t>Mode Shift</t>
  </si>
  <si>
    <t>Walk/Cycle</t>
  </si>
  <si>
    <t>Family Car</t>
  </si>
  <si>
    <t>VKT benefits</t>
  </si>
  <si>
    <t>Walking benefits</t>
  </si>
  <si>
    <t>Cyclying benefits</t>
  </si>
  <si>
    <t>Total annual benefits</t>
  </si>
  <si>
    <t>Project ID</t>
  </si>
  <si>
    <t>#</t>
  </si>
  <si>
    <t>VKT Reduced (km)</t>
  </si>
  <si>
    <t>TOTAL</t>
  </si>
  <si>
    <t>AVERAGE</t>
  </si>
  <si>
    <t>VKT Benefits ($)</t>
  </si>
  <si>
    <t>Walking kilometers increased (km)</t>
  </si>
  <si>
    <t>Walking benefits ($)</t>
  </si>
  <si>
    <t>Cycling kilometers increased (km)</t>
  </si>
  <si>
    <t>Cycling Benefits ($)</t>
  </si>
  <si>
    <t>Total Annual Benefits ($)</t>
  </si>
  <si>
    <t>Total Students</t>
  </si>
  <si>
    <t>Vehicle Trips Avoided Each Day</t>
  </si>
  <si>
    <t>VKT Reduced Each Year</t>
  </si>
  <si>
    <t>GHG Reduced Each Year (Tonnes)</t>
  </si>
  <si>
    <t>CAC Reduced Each Year (Tonnes)</t>
  </si>
  <si>
    <t>Additional Mins. of Walking Each Year</t>
  </si>
  <si>
    <t xml:space="preserve"> Additional Mins. of Cycling Each Year</t>
  </si>
  <si>
    <t>Monetary benefits first year ($)</t>
  </si>
  <si>
    <t>+</t>
  </si>
  <si>
    <t>Present Value Benefits  =</t>
  </si>
  <si>
    <t>Car Reduction Benefits</t>
  </si>
  <si>
    <t>Walking
Benefits</t>
  </si>
  <si>
    <t>Cycling Benefits</t>
  </si>
  <si>
    <t>=</t>
  </si>
  <si>
    <t xml:space="preserve">                       Total Costs  =</t>
  </si>
  <si>
    <t xml:space="preserve">          Benefit-Cost Ratio =</t>
  </si>
  <si>
    <t>Total Present Value Benefits</t>
  </si>
  <si>
    <t>Materials</t>
  </si>
  <si>
    <t>People</t>
  </si>
  <si>
    <t>Total</t>
  </si>
  <si>
    <t>Impl &amp; Monit Y2-5 (per year)</t>
  </si>
  <si>
    <t>Monetary benefits 3-years ($)</t>
  </si>
  <si>
    <t>Monetary benefits 5-years ($)</t>
  </si>
  <si>
    <t>3-years Total Benefits ($)</t>
  </si>
  <si>
    <t>5-years Total Benefits ($)</t>
  </si>
  <si>
    <t>Planning costs (one-time)</t>
  </si>
  <si>
    <t>Impl &amp; Monitoring (year 1)</t>
  </si>
  <si>
    <t>Impl &amp; Monitoring Y1</t>
  </si>
  <si>
    <t>Impl &amp; Monitoring (years 2-5)</t>
  </si>
  <si>
    <t>Implementation and Monitoring (year 1)</t>
  </si>
  <si>
    <t>Implementation and Monitoring (year 2-5)</t>
  </si>
  <si>
    <t>Implementation and Monitoring (year 2-3)</t>
  </si>
  <si>
    <t>Implementation and Monitoring year 1</t>
  </si>
  <si>
    <t>Implementation and Monitoring Years 2-5</t>
  </si>
  <si>
    <t>Total Cost [1 year peoject duration]</t>
  </si>
  <si>
    <t>Total Cost [3-year project duration]</t>
  </si>
  <si>
    <t>Total Cost [5-year project duration]</t>
  </si>
  <si>
    <t>1-year project duration</t>
  </si>
  <si>
    <t>3 years project duration</t>
  </si>
  <si>
    <t>5 years project duration</t>
  </si>
  <si>
    <t>3-year total benefits</t>
  </si>
  <si>
    <t>5-year total benefits</t>
  </si>
  <si>
    <t>Baseline survey</t>
  </si>
  <si>
    <t>1 year</t>
  </si>
  <si>
    <t>Follow-up survey</t>
  </si>
  <si>
    <t>INSTRUCTIONS</t>
  </si>
  <si>
    <t>Note: Only fill out 'School Data' tab for schools that have data- all other schools leave the values blank</t>
  </si>
  <si>
    <t>Toronto</t>
  </si>
  <si>
    <t>Student Travel Survey Results (travel TO School)</t>
  </si>
  <si>
    <t>Student Travel Survey Results (travel FROM School)</t>
  </si>
  <si>
    <t>Student Travel Mode Shift Results (travel TO School)</t>
  </si>
  <si>
    <t xml:space="preserve"> Student Travel Mode Shift Results (travel FROM School)</t>
  </si>
  <si>
    <t xml:space="preserve"> Environmental and Health Benefits from STP Projects</t>
  </si>
  <si>
    <t xml:space="preserve"> Benefit-Cost Ratio Calculation for STP Projects [1-year project duration]</t>
  </si>
  <si>
    <t>Benefit-Cost Ratio Calculation for STP Projects [3-year project duration]</t>
  </si>
  <si>
    <t xml:space="preserve"> Benefit-Cost Ratio Calculation for STP Projects [5-year project duration]</t>
  </si>
  <si>
    <t>Student Travel Mode Shift Results (travel FROM School)</t>
  </si>
  <si>
    <t>Environmental and Health Benefits from STP Projects</t>
  </si>
  <si>
    <t xml:space="preserve"> Benefit-Cost Ratio Calculation for STP Projects [3-year project duration]</t>
  </si>
  <si>
    <t xml:space="preserve">School name </t>
  </si>
  <si>
    <r>
      <t xml:space="preserve">- </t>
    </r>
    <r>
      <rPr>
        <u/>
        <sz val="14"/>
        <color theme="1"/>
        <rFont val="Times New Roman"/>
      </rPr>
      <t>school name</t>
    </r>
    <r>
      <rPr>
        <sz val="14"/>
        <color theme="1"/>
        <rFont val="Times New Roman"/>
        <family val="1"/>
      </rPr>
      <t xml:space="preserve"> and </t>
    </r>
    <r>
      <rPr>
        <u/>
        <sz val="14"/>
        <color theme="1"/>
        <rFont val="Times New Roman"/>
      </rPr>
      <t>number of students</t>
    </r>
    <r>
      <rPr>
        <sz val="14"/>
        <color theme="1"/>
        <rFont val="Times New Roman"/>
        <family val="1"/>
      </rPr>
      <t xml:space="preserve"> [yellow highlighted cells]. From individual school Excel file, copy cells</t>
    </r>
    <r>
      <rPr>
        <u/>
        <sz val="14"/>
        <color theme="1"/>
        <rFont val="Times New Roman"/>
      </rPr>
      <t xml:space="preserve"> C1</t>
    </r>
    <r>
      <rPr>
        <sz val="14"/>
        <color theme="1"/>
        <rFont val="Times New Roman"/>
        <family val="1"/>
      </rPr>
      <t xml:space="preserve"> and </t>
    </r>
    <r>
      <rPr>
        <u/>
        <sz val="14"/>
        <color theme="1"/>
        <rFont val="Times New Roman"/>
      </rPr>
      <t>C2</t>
    </r>
    <r>
      <rPr>
        <sz val="14"/>
        <color theme="1"/>
        <rFont val="Times New Roman"/>
        <family val="1"/>
      </rPr>
      <t>.</t>
    </r>
  </si>
  <si>
    <t>- percentages for various transportation modes baseline/follow-up and to/from school [yellow highlighted cells columns C-J]. From individual school Excel file copy, cells C6-J9.</t>
  </si>
  <si>
    <t xml:space="preserve">- costs people and material planning, implementation and monitoring year 1, years 2-5 [green highlighted cells columns L-Q]. From individual school Excel file, copy cells C41-H41 into people costs. From individual school Excel file copy cells C55-H55 into materials costs. </t>
  </si>
  <si>
    <t>- monetary value of the benefits for 1 year [three orange highlighted cells column T]. From individual school Excel file, copy cells M2-M4 into 1 year benefits column T.</t>
  </si>
  <si>
    <t xml:space="preserve"> Monetary Benefits Breakdown for STP Projects</t>
  </si>
  <si>
    <t>Estimated Costs for STP Projects</t>
  </si>
  <si>
    <t>Monetary Benefits Breakdown for STP Projects</t>
  </si>
  <si>
    <t>Table 14.1: Estimated Costs for STP Projects</t>
  </si>
  <si>
    <t>Change (followup - baseline)</t>
  </si>
  <si>
    <t>Student Travel Survey Results (combined TO and FROM School)</t>
  </si>
  <si>
    <t xml:space="preserve">Benefit-cost analysis for </t>
  </si>
  <si>
    <t>Benefit-cost ratios</t>
  </si>
  <si>
    <r>
      <t xml:space="preserve">This benefit-cost analyses (BCA) template entails 4 tabs: i) </t>
    </r>
    <r>
      <rPr>
        <b/>
        <i/>
        <sz val="14"/>
        <color theme="1"/>
        <rFont val="Times New Roman"/>
      </rPr>
      <t>Instruction tab</t>
    </r>
    <r>
      <rPr>
        <sz val="14"/>
        <color theme="1"/>
        <rFont val="Times New Roman"/>
        <family val="1"/>
      </rPr>
      <t xml:space="preserve">- this tab provides step-by-step instructions on how to complete an overall BCA for </t>
    </r>
    <r>
      <rPr>
        <u/>
        <sz val="14"/>
        <color theme="1"/>
        <rFont val="Times New Roman"/>
      </rPr>
      <t>multiple schools</t>
    </r>
    <r>
      <rPr>
        <sz val="14"/>
        <color theme="1"/>
        <rFont val="Times New Roman"/>
        <family val="1"/>
      </rPr>
      <t xml:space="preserve"> (i.e., up to 20 schools); ii) </t>
    </r>
    <r>
      <rPr>
        <b/>
        <i/>
        <sz val="14"/>
        <color theme="1"/>
        <rFont val="Times New Roman"/>
      </rPr>
      <t>School Data tab</t>
    </r>
    <r>
      <rPr>
        <sz val="14"/>
        <color theme="1"/>
        <rFont val="Times New Roman"/>
        <family val="1"/>
      </rPr>
      <t xml:space="preserve">- this tab is where all necessary data is copy/pasted from each school's individual CBA file. Doing so will automate overall results in the Combined Data tab; iii) </t>
    </r>
    <r>
      <rPr>
        <b/>
        <sz val="14"/>
        <color theme="1"/>
        <rFont val="Times New Roman"/>
        <family val="1"/>
      </rPr>
      <t>Combined D</t>
    </r>
    <r>
      <rPr>
        <b/>
        <i/>
        <sz val="14"/>
        <color theme="1"/>
        <rFont val="Times New Roman"/>
      </rPr>
      <t>ata tab</t>
    </r>
    <r>
      <rPr>
        <sz val="14"/>
        <color theme="1"/>
        <rFont val="Times New Roman"/>
        <family val="1"/>
      </rPr>
      <t xml:space="preserve">- this tab provides the benefit-cost results/data at both the individual- and aggregate-school level; iv) </t>
    </r>
    <r>
      <rPr>
        <b/>
        <i/>
        <sz val="14"/>
        <color theme="1"/>
        <rFont val="Times New Roman"/>
      </rPr>
      <t>Example tab</t>
    </r>
    <r>
      <rPr>
        <sz val="14"/>
        <color theme="1"/>
        <rFont val="Times New Roman"/>
        <family val="1"/>
      </rPr>
      <t>- this tab provides an example of how the Combined Data tab will look once complete data is entered.</t>
    </r>
  </si>
  <si>
    <t xml:space="preserve">To complete the BCA for multiple schools, complete the following steps only in the School Data tab: </t>
  </si>
  <si>
    <r>
      <rPr>
        <b/>
        <sz val="11"/>
        <color theme="1"/>
        <rFont val="Calibri"/>
        <family val="2"/>
        <scheme val="minor"/>
      </rPr>
      <t>Step 1: Transfer data from Individual School BCA files</t>
    </r>
    <r>
      <rPr>
        <sz val="11"/>
        <color theme="1"/>
        <rFont val="Calibri"/>
        <family val="2"/>
        <scheme val="minor"/>
      </rPr>
      <t>- From each individual school BCA file, copy values only (right click, paste special, values) for the following data:</t>
    </r>
  </si>
  <si>
    <r>
      <rPr>
        <b/>
        <sz val="11"/>
        <color theme="1"/>
        <rFont val="Calibri"/>
        <family val="2"/>
        <scheme val="minor"/>
      </rPr>
      <t>Step 2: View data on Combined Data tab</t>
    </r>
    <r>
      <rPr>
        <sz val="11"/>
        <color theme="1"/>
        <rFont val="Calibri"/>
        <family val="2"/>
        <scheme val="minor"/>
      </rPr>
      <t>- Based on the previous step, automated calculations will generate detailed benefit-cost results at the individual- and aggregate-school level.</t>
    </r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</si>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</sst>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  <numFmt numFmtId="165" formatCode="&quot;$&quot;#,##0"/>
    <numFmt numFmtId="166" formatCode="#,##0_ ;[Red]\-#,##0\ "/>
    <numFmt numFmtId="167" formatCode="0.0"/>
  </numFmts>
  <fonts count="4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onospaced"/>
      <family val="3"/>
    </font>
    <font>
      <b/>
      <sz val="12"/>
      <name val="Arial"/>
      <family val="2"/>
    </font>
    <font>
      <sz val="10"/>
      <name val="Arial Monospaced"/>
      <family val="3"/>
    </font>
    <font>
      <b/>
      <sz val="10"/>
      <name val="Arial Narrow"/>
      <family val="2"/>
    </font>
    <font>
      <b/>
      <sz val="11"/>
      <color indexed="8"/>
      <name val="Cambria"/>
      <family val="1"/>
      <charset val="204"/>
    </font>
    <font>
      <sz val="8"/>
      <name val="Calibri"/>
      <family val="2"/>
    </font>
    <font>
      <sz val="11"/>
      <name val="Cambria"/>
      <family val="1"/>
    </font>
    <font>
      <sz val="10"/>
      <name val="Arial"/>
      <family val="2"/>
    </font>
    <font>
      <b/>
      <sz val="13"/>
      <name val="Arial Narrow"/>
      <family val="2"/>
    </font>
    <font>
      <b/>
      <sz val="10"/>
      <name val="Arial Monospaced"/>
      <family val="3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color indexed="8"/>
      <name val="Cambria"/>
      <family val="1"/>
      <charset val="204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 Monospaced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Cambria"/>
      <family val="1"/>
      <charset val="204"/>
    </font>
    <font>
      <b/>
      <i/>
      <sz val="14"/>
      <color theme="1"/>
      <name val="Times New Roman"/>
    </font>
    <font>
      <u/>
      <sz val="14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8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11" fillId="2" borderId="1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20" fillId="8" borderId="0" applyNumberFormat="0" applyBorder="0" applyAlignment="0" applyProtection="0"/>
    <xf numFmtId="0" fontId="21" fillId="25" borderId="13" applyNumberFormat="0" applyAlignment="0" applyProtection="0"/>
    <xf numFmtId="0" fontId="22" fillId="26" borderId="14" applyNumberFormat="0" applyAlignment="0" applyProtection="0"/>
    <xf numFmtId="44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12" borderId="13" applyNumberFormat="0" applyAlignment="0" applyProtection="0"/>
    <xf numFmtId="0" fontId="29" fillId="0" borderId="18" applyNumberFormat="0" applyFill="0" applyAlignment="0" applyProtection="0"/>
    <xf numFmtId="0" fontId="30" fillId="27" borderId="0" applyNumberFormat="0" applyBorder="0" applyAlignment="0" applyProtection="0"/>
    <xf numFmtId="0" fontId="31" fillId="25" borderId="19" applyNumberFormat="0" applyAlignment="0" applyProtection="0"/>
    <xf numFmtId="0" fontId="32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3" borderId="2" xfId="6" applyFont="1" applyFill="1" applyBorder="1" applyAlignment="1">
      <alignment horizontal="center"/>
    </xf>
    <xf numFmtId="0" fontId="6" fillId="0" borderId="0" xfId="6" applyFont="1"/>
    <xf numFmtId="164" fontId="6" fillId="3" borderId="3" xfId="6" applyNumberFormat="1" applyFont="1" applyFill="1" applyBorder="1" applyAlignment="1">
      <alignment horizontal="center"/>
    </xf>
    <xf numFmtId="9" fontId="6" fillId="3" borderId="3" xfId="6" applyNumberFormat="1" applyFont="1" applyFill="1" applyBorder="1" applyAlignment="1">
      <alignment horizontal="center"/>
    </xf>
    <xf numFmtId="9" fontId="1" fillId="0" borderId="0" xfId="9" applyFont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9" fontId="1" fillId="0" borderId="0" xfId="0" applyNumberFormat="1" applyFont="1" applyAlignment="1">
      <alignment horizontal="center"/>
    </xf>
    <xf numFmtId="0" fontId="10" fillId="0" borderId="0" xfId="0" applyFont="1" applyBorder="1" applyAlignment="1">
      <alignment vertical="center" wrapText="1"/>
    </xf>
    <xf numFmtId="9" fontId="6" fillId="3" borderId="3" xfId="4" applyNumberFormat="1" applyFont="1" applyFill="1" applyBorder="1" applyAlignment="1">
      <alignment horizontal="center"/>
    </xf>
    <xf numFmtId="9" fontId="1" fillId="0" borderId="3" xfId="9" applyFont="1" applyBorder="1" applyAlignment="1">
      <alignment horizontal="center"/>
    </xf>
    <xf numFmtId="164" fontId="1" fillId="0" borderId="3" xfId="9" applyNumberFormat="1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6" fillId="0" borderId="4" xfId="6" applyFont="1" applyBorder="1"/>
    <xf numFmtId="0" fontId="4" fillId="0" borderId="5" xfId="6" applyFont="1" applyBorder="1" applyAlignment="1">
      <alignment horizontal="right"/>
    </xf>
    <xf numFmtId="0" fontId="6" fillId="0" borderId="6" xfId="6" applyFont="1" applyBorder="1"/>
    <xf numFmtId="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8" fillId="0" borderId="0" xfId="0" applyFont="1"/>
    <xf numFmtId="0" fontId="1" fillId="0" borderId="0" xfId="0" applyFont="1" applyAlignment="1">
      <alignment horizontal="right"/>
    </xf>
    <xf numFmtId="166" fontId="1" fillId="0" borderId="3" xfId="0" applyNumberFormat="1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6" fontId="8" fillId="0" borderId="3" xfId="0" applyNumberFormat="1" applyFont="1" applyBorder="1" applyAlignment="1">
      <alignment horizontal="center"/>
    </xf>
    <xf numFmtId="0" fontId="1" fillId="6" borderId="0" xfId="0" applyFont="1" applyFill="1"/>
    <xf numFmtId="6" fontId="1" fillId="3" borderId="0" xfId="0" applyNumberFormat="1" applyFont="1" applyFill="1" applyAlignment="1">
      <alignment horizontal="left"/>
    </xf>
    <xf numFmtId="0" fontId="1" fillId="3" borderId="0" xfId="0" quotePrefix="1" applyFont="1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6" fontId="1" fillId="4" borderId="0" xfId="0" applyNumberFormat="1" applyFont="1" applyFill="1" applyAlignment="1">
      <alignment horizontal="left"/>
    </xf>
    <xf numFmtId="0" fontId="1" fillId="4" borderId="0" xfId="0" applyFont="1" applyFill="1"/>
    <xf numFmtId="0" fontId="1" fillId="5" borderId="0" xfId="0" applyFont="1" applyFill="1"/>
    <xf numFmtId="0" fontId="1" fillId="4" borderId="0" xfId="0" quotePrefix="1" applyFont="1" applyFill="1"/>
    <xf numFmtId="0" fontId="1" fillId="5" borderId="0" xfId="0" quotePrefix="1" applyFont="1" applyFill="1"/>
    <xf numFmtId="0" fontId="1" fillId="5" borderId="0" xfId="0" quotePrefix="1" applyFont="1" applyFill="1" applyAlignment="1">
      <alignment horizontal="center"/>
    </xf>
    <xf numFmtId="6" fontId="1" fillId="5" borderId="0" xfId="0" applyNumberFormat="1" applyFont="1" applyFill="1" applyAlignment="1">
      <alignment horizontal="center"/>
    </xf>
    <xf numFmtId="6" fontId="1" fillId="5" borderId="7" xfId="0" applyNumberFormat="1" applyFont="1" applyFill="1" applyBorder="1" applyAlignment="1">
      <alignment horizontal="center"/>
    </xf>
    <xf numFmtId="0" fontId="15" fillId="0" borderId="0" xfId="0" applyFont="1"/>
    <xf numFmtId="0" fontId="6" fillId="3" borderId="2" xfId="5" applyFont="1" applyFill="1" applyBorder="1" applyAlignment="1">
      <alignment horizontal="center"/>
    </xf>
    <xf numFmtId="0" fontId="6" fillId="0" borderId="0" xfId="5" applyFont="1"/>
    <xf numFmtId="9" fontId="6" fillId="3" borderId="3" xfId="5" applyNumberFormat="1" applyFont="1" applyFill="1" applyBorder="1" applyAlignment="1">
      <alignment horizontal="center"/>
    </xf>
    <xf numFmtId="9" fontId="6" fillId="3" borderId="3" xfId="12" applyNumberFormat="1" applyFont="1" applyFill="1" applyBorder="1" applyAlignment="1">
      <alignment horizontal="center"/>
    </xf>
    <xf numFmtId="0" fontId="6" fillId="0" borderId="6" xfId="12" applyFont="1" applyBorder="1"/>
    <xf numFmtId="0" fontId="8" fillId="0" borderId="7" xfId="0" applyFont="1" applyBorder="1" applyAlignment="1"/>
    <xf numFmtId="0" fontId="0" fillId="0" borderId="7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6" fontId="1" fillId="4" borderId="0" xfId="0" applyNumberFormat="1" applyFont="1" applyFill="1" applyAlignment="1">
      <alignment horizontal="left"/>
    </xf>
    <xf numFmtId="0" fontId="13" fillId="0" borderId="0" xfId="6" applyFont="1" applyBorder="1" applyAlignment="1">
      <alignment horizontal="right" vertical="center" wrapText="1"/>
    </xf>
    <xf numFmtId="0" fontId="0" fillId="0" borderId="0" xfId="0" applyBorder="1"/>
    <xf numFmtId="0" fontId="13" fillId="0" borderId="0" xfId="6" applyFont="1" applyBorder="1" applyAlignment="1">
      <alignment horizontal="right" vertical="center"/>
    </xf>
    <xf numFmtId="0" fontId="35" fillId="0" borderId="0" xfId="0" applyFont="1" applyAlignment="1">
      <alignment vertical="top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quotePrefix="1" applyFont="1" applyFill="1" applyAlignment="1">
      <alignment horizontal="center"/>
    </xf>
    <xf numFmtId="6" fontId="18" fillId="3" borderId="0" xfId="0" applyNumberFormat="1" applyFont="1" applyFill="1" applyAlignment="1">
      <alignment horizontal="right" wrapText="1"/>
    </xf>
    <xf numFmtId="6" fontId="18" fillId="4" borderId="0" xfId="0" applyNumberFormat="1" applyFont="1" applyFill="1"/>
    <xf numFmtId="167" fontId="1" fillId="0" borderId="0" xfId="0" applyNumberFormat="1" applyFont="1" applyAlignment="1">
      <alignment horizontal="center"/>
    </xf>
    <xf numFmtId="9" fontId="1" fillId="28" borderId="0" xfId="0" applyNumberFormat="1" applyFont="1" applyFill="1" applyAlignment="1">
      <alignment horizontal="center"/>
    </xf>
    <xf numFmtId="0" fontId="1" fillId="28" borderId="0" xfId="0" applyFont="1" applyFill="1"/>
    <xf numFmtId="6" fontId="1" fillId="28" borderId="0" xfId="0" applyNumberFormat="1" applyFont="1" applyFill="1" applyAlignment="1">
      <alignment horizontal="center"/>
    </xf>
    <xf numFmtId="6" fontId="18" fillId="28" borderId="0" xfId="0" applyNumberFormat="1" applyFont="1" applyFill="1" applyAlignment="1">
      <alignment horizontal="center"/>
    </xf>
    <xf numFmtId="0" fontId="18" fillId="28" borderId="0" xfId="0" applyFont="1" applyFill="1" applyBorder="1" applyAlignment="1">
      <alignment vertical="center" wrapText="1"/>
    </xf>
    <xf numFmtId="1" fontId="18" fillId="28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3" borderId="0" xfId="0" applyFont="1" applyFill="1" applyAlignment="1">
      <alignment wrapText="1"/>
    </xf>
    <xf numFmtId="6" fontId="1" fillId="3" borderId="0" xfId="0" applyNumberFormat="1" applyFont="1" applyFill="1" applyAlignment="1">
      <alignment horizontal="left"/>
    </xf>
    <xf numFmtId="6" fontId="1" fillId="4" borderId="0" xfId="0" applyNumberFormat="1" applyFont="1" applyFill="1" applyAlignment="1">
      <alignment horizontal="left"/>
    </xf>
    <xf numFmtId="8" fontId="1" fillId="4" borderId="0" xfId="0" applyNumberFormat="1" applyFont="1" applyFill="1" applyAlignment="1">
      <alignment horizontal="left"/>
    </xf>
    <xf numFmtId="0" fontId="1" fillId="0" borderId="21" xfId="0" applyFont="1" applyBorder="1" applyAlignment="1">
      <alignment horizontal="right"/>
    </xf>
    <xf numFmtId="0" fontId="1" fillId="0" borderId="21" xfId="0" applyFont="1" applyBorder="1"/>
    <xf numFmtId="0" fontId="1" fillId="0" borderId="23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wrapText="1"/>
    </xf>
    <xf numFmtId="9" fontId="1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6" fontId="1" fillId="0" borderId="24" xfId="0" applyNumberFormat="1" applyFont="1" applyBorder="1" applyAlignment="1">
      <alignment horizontal="center"/>
    </xf>
    <xf numFmtId="167" fontId="1" fillId="0" borderId="24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0" fillId="0" borderId="0" xfId="0" applyFill="1"/>
    <xf numFmtId="6" fontId="38" fillId="30" borderId="0" xfId="5" applyNumberFormat="1" applyFont="1" applyFill="1" applyBorder="1"/>
    <xf numFmtId="0" fontId="0" fillId="0" borderId="0" xfId="0" applyAlignment="1">
      <alignment wrapText="1"/>
    </xf>
    <xf numFmtId="6" fontId="1" fillId="4" borderId="0" xfId="0" applyNumberFormat="1" applyFont="1" applyFill="1" applyAlignment="1">
      <alignment horizontal="left"/>
    </xf>
    <xf numFmtId="6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wrapText="1"/>
    </xf>
    <xf numFmtId="16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8" fillId="0" borderId="7" xfId="0" applyFont="1" applyBorder="1" applyAlignment="1"/>
    <xf numFmtId="0" fontId="1" fillId="0" borderId="3" xfId="0" applyFont="1" applyBorder="1" applyAlignment="1">
      <alignment horizontal="center" textRotation="90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1" fillId="0" borderId="24" xfId="0" applyFont="1" applyBorder="1" applyAlignment="1">
      <alignment horizontal="right"/>
    </xf>
    <xf numFmtId="0" fontId="1" fillId="0" borderId="24" xfId="0" applyFont="1" applyBorder="1"/>
    <xf numFmtId="0" fontId="41" fillId="0" borderId="0" xfId="0" quotePrefix="1" applyFont="1" applyAlignment="1">
      <alignment vertical="top" wrapText="1"/>
    </xf>
    <xf numFmtId="0" fontId="0" fillId="0" borderId="0" xfId="0" applyAlignment="1">
      <alignment wrapText="1"/>
    </xf>
    <xf numFmtId="0" fontId="6" fillId="0" borderId="3" xfId="6" applyFont="1" applyBorder="1" applyAlignment="1">
      <alignment horizontal="right"/>
    </xf>
    <xf numFmtId="0" fontId="3" fillId="0" borderId="3" xfId="6" applyBorder="1" applyAlignment="1"/>
    <xf numFmtId="165" fontId="4" fillId="5" borderId="3" xfId="1" applyNumberFormat="1" applyFont="1" applyFill="1" applyBorder="1" applyAlignment="1">
      <alignment horizontal="center" vertical="center"/>
    </xf>
    <xf numFmtId="0" fontId="6" fillId="0" borderId="0" xfId="6" applyFont="1" applyBorder="1" applyAlignment="1">
      <alignment horizontal="right"/>
    </xf>
    <xf numFmtId="0" fontId="3" fillId="0" borderId="9" xfId="6" applyBorder="1" applyAlignment="1"/>
    <xf numFmtId="165" fontId="4" fillId="5" borderId="3" xfId="6" applyNumberFormat="1" applyFont="1" applyFill="1" applyBorder="1" applyAlignment="1">
      <alignment horizontal="center" vertical="center"/>
    </xf>
    <xf numFmtId="0" fontId="6" fillId="4" borderId="3" xfId="6" applyFont="1" applyFill="1" applyBorder="1" applyAlignment="1">
      <alignment horizontal="right" wrapText="1"/>
    </xf>
    <xf numFmtId="0" fontId="3" fillId="4" borderId="3" xfId="6" applyFill="1" applyBorder="1" applyAlignment="1">
      <alignment wrapText="1"/>
    </xf>
    <xf numFmtId="0" fontId="3" fillId="0" borderId="3" xfId="6" applyBorder="1" applyAlignment="1">
      <alignment wrapText="1"/>
    </xf>
    <xf numFmtId="0" fontId="7" fillId="4" borderId="3" xfId="6" applyFont="1" applyFill="1" applyBorder="1" applyAlignment="1">
      <alignment horizontal="center" wrapText="1"/>
    </xf>
    <xf numFmtId="165" fontId="4" fillId="0" borderId="3" xfId="6" applyNumberFormat="1" applyFont="1" applyFill="1" applyBorder="1" applyAlignment="1">
      <alignment horizontal="center" vertical="center"/>
    </xf>
    <xf numFmtId="0" fontId="4" fillId="0" borderId="3" xfId="6" applyFont="1" applyBorder="1" applyAlignment="1">
      <alignment horizontal="right"/>
    </xf>
    <xf numFmtId="0" fontId="5" fillId="0" borderId="3" xfId="6" applyFont="1" applyBorder="1" applyAlignment="1"/>
    <xf numFmtId="0" fontId="4" fillId="29" borderId="3" xfId="6" applyFont="1" applyFill="1" applyBorder="1" applyAlignment="1">
      <alignment wrapText="1"/>
    </xf>
    <xf numFmtId="0" fontId="12" fillId="4" borderId="3" xfId="6" applyFont="1" applyFill="1" applyBorder="1" applyAlignment="1">
      <alignment horizontal="center"/>
    </xf>
    <xf numFmtId="0" fontId="12" fillId="4" borderId="10" xfId="6" applyFont="1" applyFill="1" applyBorder="1" applyAlignment="1">
      <alignment horizontal="center" wrapText="1"/>
    </xf>
    <xf numFmtId="0" fontId="12" fillId="4" borderId="12" xfId="6" applyFont="1" applyFill="1" applyBorder="1" applyAlignment="1">
      <alignment horizontal="center" wrapText="1"/>
    </xf>
    <xf numFmtId="0" fontId="7" fillId="4" borderId="3" xfId="5" applyFont="1" applyFill="1" applyBorder="1" applyAlignment="1">
      <alignment horizontal="center" wrapText="1"/>
    </xf>
    <xf numFmtId="0" fontId="3" fillId="4" borderId="3" xfId="5" applyFill="1" applyBorder="1" applyAlignment="1">
      <alignment wrapText="1"/>
    </xf>
    <xf numFmtId="0" fontId="6" fillId="4" borderId="3" xfId="5" applyFont="1" applyFill="1" applyBorder="1" applyAlignment="1">
      <alignment horizontal="right" wrapText="1"/>
    </xf>
    <xf numFmtId="0" fontId="3" fillId="0" borderId="3" xfId="5" applyBorder="1" applyAlignment="1">
      <alignment wrapText="1"/>
    </xf>
    <xf numFmtId="0" fontId="6" fillId="0" borderId="3" xfId="5" applyFont="1" applyBorder="1" applyAlignment="1">
      <alignment horizontal="right"/>
    </xf>
    <xf numFmtId="0" fontId="3" fillId="0" borderId="3" xfId="5" applyBorder="1" applyAlignment="1"/>
    <xf numFmtId="0" fontId="6" fillId="0" borderId="0" xfId="5" applyFont="1" applyBorder="1" applyAlignment="1">
      <alignment horizontal="right"/>
    </xf>
    <xf numFmtId="0" fontId="3" fillId="0" borderId="9" xfId="5" applyBorder="1" applyAlignment="1"/>
    <xf numFmtId="165" fontId="4" fillId="5" borderId="3" xfId="5" applyNumberFormat="1" applyFont="1" applyFill="1" applyBorder="1" applyAlignment="1">
      <alignment horizontal="center" vertical="center"/>
    </xf>
    <xf numFmtId="165" fontId="4" fillId="5" borderId="10" xfId="1" applyNumberFormat="1" applyFont="1" applyFill="1" applyBorder="1" applyAlignment="1">
      <alignment horizontal="center" vertical="center"/>
    </xf>
    <xf numFmtId="165" fontId="4" fillId="5" borderId="12" xfId="1" applyNumberFormat="1" applyFont="1" applyFill="1" applyBorder="1" applyAlignment="1">
      <alignment horizontal="center" vertical="center"/>
    </xf>
    <xf numFmtId="165" fontId="4" fillId="5" borderId="10" xfId="2" applyNumberFormat="1" applyFont="1" applyFill="1" applyBorder="1" applyAlignment="1">
      <alignment horizontal="center" vertical="center"/>
    </xf>
    <xf numFmtId="165" fontId="4" fillId="5" borderId="12" xfId="2" applyNumberFormat="1" applyFont="1" applyFill="1" applyBorder="1" applyAlignment="1">
      <alignment horizontal="center" vertical="center"/>
    </xf>
    <xf numFmtId="165" fontId="4" fillId="5" borderId="3" xfId="12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3" xfId="0" applyFont="1" applyBorder="1" applyAlignment="1"/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10" fontId="43" fillId="0" borderId="3" xfId="9" applyNumberFormat="1" applyFont="1" applyFill="1" applyBorder="1" applyAlignment="1">
      <alignment horizontal="center"/>
    </xf>
    <xf numFmtId="0" fontId="0" fillId="0" borderId="3" xfId="0" applyBorder="1" applyAlignment="1"/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4" borderId="0" xfId="0" applyFont="1" applyFill="1" applyAlignment="1">
      <alignment horizontal="left"/>
    </xf>
    <xf numFmtId="6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vertical="top" wrapText="1"/>
    </xf>
    <xf numFmtId="0" fontId="1" fillId="5" borderId="0" xfId="0" applyFont="1" applyFill="1" applyAlignment="1">
      <alignment wrapText="1"/>
    </xf>
    <xf numFmtId="0" fontId="1" fillId="5" borderId="7" xfId="0" applyFont="1" applyFill="1" applyBorder="1" applyAlignment="1">
      <alignment horizontal="center" wrapText="1"/>
    </xf>
    <xf numFmtId="167" fontId="34" fillId="5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1" fillId="5" borderId="8" xfId="0" applyFont="1" applyFill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6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wrapText="1"/>
    </xf>
    <xf numFmtId="0" fontId="0" fillId="4" borderId="0" xfId="0" applyFill="1" applyAlignment="1">
      <alignment horizontal="left"/>
    </xf>
    <xf numFmtId="0" fontId="1" fillId="4" borderId="0" xfId="0" applyFont="1" applyFill="1" applyAlignment="1"/>
    <xf numFmtId="0" fontId="0" fillId="0" borderId="0" xfId="0" applyAlignment="1"/>
    <xf numFmtId="0" fontId="1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8" fillId="0" borderId="7" xfId="0" applyFont="1" applyBorder="1" applyAlignment="1"/>
    <xf numFmtId="0" fontId="0" fillId="0" borderId="7" xfId="0" applyBorder="1" applyAlignment="1"/>
    <xf numFmtId="0" fontId="14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" fillId="0" borderId="9" xfId="0" applyFont="1" applyBorder="1" applyAlignment="1">
      <alignment horizontal="right" wrapText="1"/>
    </xf>
    <xf numFmtId="0" fontId="0" fillId="0" borderId="22" xfId="0" applyBorder="1" applyAlignment="1">
      <alignment horizontal="right"/>
    </xf>
    <xf numFmtId="0" fontId="0" fillId="0" borderId="23" xfId="0" applyBorder="1" applyAlignment="1"/>
    <xf numFmtId="0" fontId="14" fillId="0" borderId="3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3" borderId="0" xfId="0" applyFill="1" applyAlignment="1">
      <alignment horizontal="left"/>
    </xf>
    <xf numFmtId="0" fontId="1" fillId="0" borderId="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6" fontId="0" fillId="4" borderId="0" xfId="0" applyNumberFormat="1" applyFill="1" applyAlignment="1">
      <alignment horizontal="left"/>
    </xf>
    <xf numFmtId="0" fontId="1" fillId="0" borderId="3" xfId="0" applyFont="1" applyBorder="1" applyAlignment="1">
      <alignment horizontal="right"/>
    </xf>
  </cellXfs>
  <cellStyles count="58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urrency" xfId="1" builtinId="4"/>
    <cellStyle name="Currency 2" xfId="2"/>
    <cellStyle name="Currency 3" xfId="3"/>
    <cellStyle name="Currency 4" xfId="40"/>
    <cellStyle name="Explanatory Text 2" xfId="41"/>
    <cellStyle name="Followed Hyperlink" xfId="55" builtinId="9" hidden="1"/>
    <cellStyle name="Followed Hyperlink" xfId="57" builtinId="9" hidden="1"/>
    <cellStyle name="Good 2" xfId="42"/>
    <cellStyle name="Heading 1 2" xfId="43"/>
    <cellStyle name="Heading 2 2" xfId="44"/>
    <cellStyle name="Heading 3 2" xfId="45"/>
    <cellStyle name="Heading 4 2" xfId="46"/>
    <cellStyle name="Hyperlink" xfId="54" builtinId="8" hidden="1"/>
    <cellStyle name="Hyperlink" xfId="56" builtinId="8" hidden="1"/>
    <cellStyle name="Input 2" xfId="47"/>
    <cellStyle name="Linked Cell 2" xfId="48"/>
    <cellStyle name="Neutral 2" xfId="49"/>
    <cellStyle name="Normal" xfId="0" builtinId="0"/>
    <cellStyle name="Normal 2" xfId="4"/>
    <cellStyle name="Normal 3" xfId="12"/>
    <cellStyle name="Normal_raw data" xfId="5"/>
    <cellStyle name="Normal_Sheet2" xfId="6"/>
    <cellStyle name="Note 2" xfId="7"/>
    <cellStyle name="Note 3" xfId="8"/>
    <cellStyle name="Output 2" xfId="50"/>
    <cellStyle name="Percent" xfId="9" builtinId="5"/>
    <cellStyle name="Percent 2" xfId="10"/>
    <cellStyle name="Percent 3" xfId="11"/>
    <cellStyle name="Title 2" xfId="51"/>
    <cellStyle name="Total 2" xfId="52"/>
    <cellStyle name="Warning Text 2" xfId="5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Change in Single-Family Car Travel (TO and FROM School)</a:t>
            </a:r>
          </a:p>
        </c:rich>
      </c:tx>
      <c:layout>
        <c:manualLayout>
          <c:xMode val="edge"/>
          <c:yMode val="edge"/>
          <c:x val="0.20716465863453801"/>
          <c:y val="1.1695863598445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66381307937"/>
          <c:y val="0.126817422945878"/>
          <c:w val="0.81707933152220902"/>
          <c:h val="0.84589398396716697"/>
        </c:manualLayout>
      </c:layout>
      <c:barChart>
        <c:barDir val="bar"/>
        <c:grouping val="clustered"/>
        <c:varyColors val="0"/>
        <c:ser>
          <c:idx val="7"/>
          <c:order val="0"/>
          <c:tx>
            <c:v>AM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'Combined Data'!$A$3:$A$22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'Combined Data'!$K$3:$K$22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1-4C36-BF25-D012FA4939EE}"/>
            </c:ext>
          </c:extLst>
        </c:ser>
        <c:ser>
          <c:idx val="8"/>
          <c:order val="1"/>
          <c:tx>
            <c:v>PM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'Combined Data'!$A$3:$A$22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'Combined Data'!$S$3:$S$22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91-4C36-BF25-D012FA49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2119496"/>
        <c:axId val="212118320"/>
      </c:barChart>
      <c:catAx>
        <c:axId val="212119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1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18320"/>
        <c:scaling>
          <c:orientation val="minMax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19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1993931498195E-2"/>
          <c:y val="0.124210068187785"/>
          <c:w val="8.9619136427955007E-2"/>
          <c:h val="0.1364938421158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Change (followup - baseline)</a:t>
            </a:r>
          </a:p>
        </c:rich>
      </c:tx>
      <c:layout>
        <c:manualLayout>
          <c:xMode val="edge"/>
          <c:yMode val="edge"/>
          <c:x val="0.184269846703945"/>
          <c:y val="1.5923682616596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6543073048499"/>
          <c:y val="0.25159235668789798"/>
          <c:w val="0.817566142005278"/>
          <c:h val="0.7038216560509560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'Combined Data'!$C$81:$D$81</c:f>
              <c:strCache>
                <c:ptCount val="2"/>
                <c:pt idx="0">
                  <c:v>Change (followup - baseline)</c:v>
                </c:pt>
              </c:strCache>
            </c:strRef>
          </c:tx>
          <c:invertIfNegative val="0"/>
          <c:cat>
            <c:strRef>
              <c:f>'Combined Data'!$E$77:$L$77</c:f>
              <c:strCache>
                <c:ptCount val="8"/>
                <c:pt idx="0">
                  <c:v>Walked</c:v>
                </c:pt>
                <c:pt idx="1">
                  <c:v>Walked part-way</c:v>
                </c:pt>
                <c:pt idx="2">
                  <c:v>Bicycle</c:v>
                </c:pt>
                <c:pt idx="3">
                  <c:v>School Bus</c:v>
                </c:pt>
                <c:pt idx="4">
                  <c:v>Public Transit</c:v>
                </c:pt>
                <c:pt idx="5">
                  <c:v>Carpool</c:v>
                </c:pt>
                <c:pt idx="6">
                  <c:v>Car</c:v>
                </c:pt>
                <c:pt idx="7">
                  <c:v>Other</c:v>
                </c:pt>
              </c:strCache>
            </c:strRef>
          </c:cat>
          <c:val>
            <c:numRef>
              <c:f>'Combined Data'!$E$81:$L$81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C5-47AB-97EE-C77FE6F2A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2120280"/>
        <c:axId val="212120672"/>
      </c:barChart>
      <c:catAx>
        <c:axId val="212120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20672"/>
        <c:scaling>
          <c:orientation val="minMax"/>
        </c:scaling>
        <c:delete val="0"/>
        <c:axPos val="t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20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Change in Single-Family Car Travel (TO and FROM School)</a:t>
            </a:r>
          </a:p>
        </c:rich>
      </c:tx>
      <c:layout>
        <c:manualLayout>
          <c:xMode val="edge"/>
          <c:yMode val="edge"/>
          <c:x val="0.20461861776856899"/>
          <c:y val="5.2627965800153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66381307937"/>
          <c:y val="0.126817422945878"/>
          <c:w val="0.81707933152220902"/>
          <c:h val="0.84589398396716697"/>
        </c:manualLayout>
      </c:layout>
      <c:barChart>
        <c:barDir val="bar"/>
        <c:grouping val="clustered"/>
        <c:varyColors val="0"/>
        <c:ser>
          <c:idx val="7"/>
          <c:order val="0"/>
          <c:tx>
            <c:v>AM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cat>
          <c:val>
            <c:numLit>
              <c:formatCode>General</c:formatCode>
              <c:ptCount val="20"/>
              <c:pt idx="0">
                <c:v>-3.2607204720442901E-2</c:v>
              </c:pt>
              <c:pt idx="1">
                <c:v>-1.60171066423853E-3</c:v>
              </c:pt>
              <c:pt idx="2">
                <c:v>0.03</c:v>
              </c:pt>
              <c:pt idx="3">
                <c:v>-3.6293515049485602E-2</c:v>
              </c:pt>
              <c:pt idx="4">
                <c:v>-7.0204081632653098E-2</c:v>
              </c:pt>
              <c:pt idx="5">
                <c:v>-3.1077694235588999E-2</c:v>
              </c:pt>
              <c:pt idx="6">
                <c:v>-0.06</c:v>
              </c:pt>
              <c:pt idx="7">
                <c:v>-4.0382513661202199E-2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AC-4D4C-A8A7-B8F9BAC4DB52}"/>
            </c:ext>
          </c:extLst>
        </c:ser>
        <c:ser>
          <c:idx val="8"/>
          <c:order val="1"/>
          <c:tx>
            <c:v>PM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</c:numLit>
          </c:cat>
          <c:val>
            <c:numLit>
              <c:formatCode>General</c:formatCode>
              <c:ptCount val="20"/>
              <c:pt idx="0">
                <c:v>-1.46622580386067E-2</c:v>
              </c:pt>
              <c:pt idx="1">
                <c:v>1.69970280903665E-2</c:v>
              </c:pt>
              <c:pt idx="2">
                <c:v>0.05</c:v>
              </c:pt>
              <c:pt idx="3">
                <c:v>0</c:v>
              </c:pt>
              <c:pt idx="4">
                <c:v>-7.9474058280028403E-2</c:v>
              </c:pt>
              <c:pt idx="5">
                <c:v>-3.6882793017456401E-2</c:v>
              </c:pt>
              <c:pt idx="6">
                <c:v>-7.0000000000000007E-2</c:v>
              </c:pt>
              <c:pt idx="7">
                <c:v>-2.6127946127946101E-2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AC-4D4C-A8A7-B8F9BAC4D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2568032"/>
        <c:axId val="152569208"/>
      </c:barChart>
      <c:catAx>
        <c:axId val="152568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6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569208"/>
        <c:scaling>
          <c:orientation val="minMax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68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1993931498195E-2"/>
          <c:y val="0.124210068187785"/>
          <c:w val="8.9619136427955007E-2"/>
          <c:h val="0.1364938421158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Change (followup - baseline)</a:t>
            </a:r>
          </a:p>
        </c:rich>
      </c:tx>
      <c:layout>
        <c:manualLayout>
          <c:xMode val="edge"/>
          <c:yMode val="edge"/>
          <c:x val="0.184269846703945"/>
          <c:y val="1.5923682616596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48367103604098E-2"/>
          <c:y val="0.25159235668789798"/>
          <c:w val="0.91158322190858199"/>
          <c:h val="0.7038216560509560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Example!$C$81:$D$81</c:f>
              <c:strCache>
                <c:ptCount val="2"/>
                <c:pt idx="0">
                  <c:v>Change (followup - baseline)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Example!$E$77:$L$77</c:f>
              <c:strCache>
                <c:ptCount val="8"/>
                <c:pt idx="0">
                  <c:v>Walked</c:v>
                </c:pt>
                <c:pt idx="1">
                  <c:v>Walked part-way</c:v>
                </c:pt>
                <c:pt idx="2">
                  <c:v>Bicycle</c:v>
                </c:pt>
                <c:pt idx="3">
                  <c:v>School Bus</c:v>
                </c:pt>
                <c:pt idx="4">
                  <c:v>Public Transit</c:v>
                </c:pt>
                <c:pt idx="5">
                  <c:v>Carpool</c:v>
                </c:pt>
                <c:pt idx="6">
                  <c:v>Car</c:v>
                </c:pt>
                <c:pt idx="7">
                  <c:v>Other</c:v>
                </c:pt>
              </c:strCache>
            </c:strRef>
          </c:cat>
          <c:val>
            <c:numRef>
              <c:f>Example!$E$81:$L$81</c:f>
              <c:numCache>
                <c:formatCode>0%</c:formatCode>
                <c:ptCount val="8"/>
                <c:pt idx="0">
                  <c:v>-7.8235615700225525E-2</c:v>
                </c:pt>
                <c:pt idx="1">
                  <c:v>3.6207555915853784E-2</c:v>
                </c:pt>
                <c:pt idx="2">
                  <c:v>2.6789609783111505E-2</c:v>
                </c:pt>
                <c:pt idx="3">
                  <c:v>-2.3132121340065866E-2</c:v>
                </c:pt>
                <c:pt idx="4">
                  <c:v>0.10426567381908658</c:v>
                </c:pt>
                <c:pt idx="5">
                  <c:v>-6.9041424237415074E-3</c:v>
                </c:pt>
                <c:pt idx="6">
                  <c:v>-5.8209655903456406E-2</c:v>
                </c:pt>
                <c:pt idx="7">
                  <c:v>-1.9840157184611122E-3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F9-4B08-9BB8-E462C7A75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2569992"/>
        <c:axId val="152569600"/>
      </c:barChart>
      <c:catAx>
        <c:axId val="152569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569600"/>
        <c:scaling>
          <c:orientation val="minMax"/>
        </c:scaling>
        <c:delete val="0"/>
        <c:axPos val="t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69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</xdr:colOff>
      <xdr:row>8</xdr:row>
      <xdr:rowOff>51435</xdr:rowOff>
    </xdr:from>
    <xdr:to>
      <xdr:col>1</xdr:col>
      <xdr:colOff>6669405</xdr:colOff>
      <xdr:row>8</xdr:row>
      <xdr:rowOff>1224915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1195" y="4204335"/>
          <a:ext cx="6614160" cy="1173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158115</xdr:colOff>
      <xdr:row>10</xdr:row>
      <xdr:rowOff>68580</xdr:rowOff>
    </xdr:from>
    <xdr:to>
      <xdr:col>1</xdr:col>
      <xdr:colOff>3122295</xdr:colOff>
      <xdr:row>10</xdr:row>
      <xdr:rowOff>1013460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065" y="6631305"/>
          <a:ext cx="2964180" cy="944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9</xdr:row>
      <xdr:rowOff>144780</xdr:rowOff>
    </xdr:from>
    <xdr:to>
      <xdr:col>1</xdr:col>
      <xdr:colOff>4697730</xdr:colOff>
      <xdr:row>9</xdr:row>
      <xdr:rowOff>1112520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5602605"/>
          <a:ext cx="456438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2157984</xdr:colOff>
      <xdr:row>17</xdr:row>
      <xdr:rowOff>25690</xdr:rowOff>
    </xdr:to>
    <xdr:pic>
      <xdr:nvPicPr>
        <xdr:cNvPr id="3" name="Picture 2" descr="STP Logo 2016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18600"/>
          <a:ext cx="2157984" cy="55909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7</xdr:row>
      <xdr:rowOff>38100</xdr:rowOff>
    </xdr:from>
    <xdr:to>
      <xdr:col>1</xdr:col>
      <xdr:colOff>6654800</xdr:colOff>
      <xdr:row>7</xdr:row>
      <xdr:rowOff>508000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27800" y="3136900"/>
          <a:ext cx="6642100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411480</xdr:colOff>
      <xdr:row>40</xdr:row>
      <xdr:rowOff>40004</xdr:rowOff>
    </xdr:from>
    <xdr:to>
      <xdr:col>23</xdr:col>
      <xdr:colOff>3810</xdr:colOff>
      <xdr:row>74</xdr:row>
      <xdr:rowOff>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396240</xdr:colOff>
      <xdr:row>82</xdr:row>
      <xdr:rowOff>167640</xdr:rowOff>
    </xdr:from>
    <xdr:to>
      <xdr:col>23</xdr:col>
      <xdr:colOff>1</xdr:colOff>
      <xdr:row>103</xdr:row>
      <xdr:rowOff>73064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411480</xdr:colOff>
      <xdr:row>40</xdr:row>
      <xdr:rowOff>40004</xdr:rowOff>
    </xdr:from>
    <xdr:to>
      <xdr:col>23</xdr:col>
      <xdr:colOff>3810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376518</xdr:colOff>
      <xdr:row>83</xdr:row>
      <xdr:rowOff>10308</xdr:rowOff>
    </xdr:from>
    <xdr:to>
      <xdr:col>22</xdr:col>
      <xdr:colOff>470648</xdr:colOff>
      <xdr:row>103</xdr:row>
      <xdr:rowOff>17930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13"/>
  <sheetViews>
    <sheetView tabSelected="1" workbookViewId="0"/>
  </sheetViews>
  <sheetFormatPr defaultColWidth="8.85546875" defaultRowHeight="15"/>
  <cols>
    <col min="1" max="1" width="85.42578125" style="81" customWidth="1"/>
    <col min="2" max="2" width="102.42578125" style="85" customWidth="1"/>
  </cols>
  <sheetData>
    <row r="1" spans="1:1">
      <c r="A1" s="102"/>
    </row>
    <row r="2" spans="1:1" ht="28.5">
      <c r="A2" s="97" t="s">
        <v>90</v>
      </c>
    </row>
    <row r="3" spans="1:1" ht="171.75">
      <c r="A3" s="98" t="s">
        <v>117</v>
      </c>
    </row>
    <row r="4" spans="1:1">
      <c r="A4" s="87"/>
    </row>
    <row r="5" spans="1:1" ht="37.5">
      <c r="A5" s="98" t="s">
        <v>118</v>
      </c>
    </row>
    <row r="6" spans="1:1">
      <c r="A6" s="87"/>
    </row>
    <row r="7" spans="1:1" ht="27.95" customHeight="1">
      <c r="A7" s="98" t="s">
        <v>119</v>
      </c>
    </row>
    <row r="8" spans="1:1" ht="51" customHeight="1">
      <c r="A8" s="101" t="s">
        <v>105</v>
      </c>
    </row>
    <row r="9" spans="1:1" ht="102.75" customHeight="1">
      <c r="A9" s="101" t="s">
        <v>106</v>
      </c>
    </row>
    <row r="10" spans="1:1" ht="102.6" customHeight="1">
      <c r="A10" s="101" t="s">
        <v>107</v>
      </c>
    </row>
    <row r="11" spans="1:1" ht="90.6" customHeight="1">
      <c r="A11" s="101" t="s">
        <v>108</v>
      </c>
    </row>
    <row r="12" spans="1:1" ht="33" customHeight="1">
      <c r="A12" s="101" t="s">
        <v>120</v>
      </c>
    </row>
    <row r="13" spans="1:1" ht="82.35" customHeight="1">
      <c r="A13" s="81" t="s">
        <v>91</v>
      </c>
    </row>
  </sheetData>
  <phoneticPr fontId="48" type="noConversion"/>
  <pageMargins left="0.70000000000000007" right="0.70000000000000007" top="0.75000000000000011" bottom="0.75000000000000011" header="0.30000000000000004" footer="0.30000000000000004"/>
  <pageSetup scale="61"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="85" workbookViewId="0">
      <selection activeCell="K9" sqref="K9"/>
    </sheetView>
  </sheetViews>
  <sheetFormatPr defaultColWidth="8.85546875" defaultRowHeight="15"/>
  <cols>
    <col min="1" max="1" width="5.7109375" customWidth="1"/>
    <col min="2" max="2" width="37.140625" customWidth="1"/>
    <col min="4" max="10" width="8.85546875" customWidth="1"/>
    <col min="11" max="11" width="12.42578125" style="53" customWidth="1"/>
    <col min="12" max="13" width="7.28515625" customWidth="1"/>
    <col min="14" max="15" width="11.42578125" customWidth="1"/>
    <col min="16" max="17" width="14.140625" customWidth="1"/>
    <col min="19" max="19" width="38.85546875" customWidth="1"/>
    <col min="20" max="20" width="11.42578125" customWidth="1"/>
  </cols>
  <sheetData>
    <row r="1" spans="1:20" ht="18" thickBot="1">
      <c r="A1" s="114" t="s">
        <v>115</v>
      </c>
      <c r="B1" s="115" t="s">
        <v>15</v>
      </c>
      <c r="C1" s="116" t="s">
        <v>121</v>
      </c>
      <c r="D1" s="116"/>
      <c r="E1" s="116"/>
      <c r="F1" s="116"/>
      <c r="G1" s="116"/>
      <c r="H1" s="116"/>
      <c r="I1" s="116"/>
      <c r="J1" s="116"/>
      <c r="L1" s="117" t="s">
        <v>11</v>
      </c>
      <c r="M1" s="117"/>
      <c r="N1" s="117" t="s">
        <v>72</v>
      </c>
      <c r="O1" s="117"/>
      <c r="P1" s="118" t="s">
        <v>65</v>
      </c>
      <c r="Q1" s="119"/>
      <c r="S1" s="18"/>
      <c r="T1" s="19" t="s">
        <v>88</v>
      </c>
    </row>
    <row r="2" spans="1:20" ht="16.5">
      <c r="A2" s="103" t="s">
        <v>16</v>
      </c>
      <c r="B2" s="104" t="s">
        <v>16</v>
      </c>
      <c r="C2" s="5">
        <v>408</v>
      </c>
      <c r="D2" s="6"/>
      <c r="E2" s="6"/>
      <c r="F2" s="6"/>
      <c r="G2" s="6"/>
      <c r="H2" s="6"/>
      <c r="I2" s="6"/>
      <c r="J2" s="6"/>
      <c r="K2" s="54" t="s">
        <v>63</v>
      </c>
      <c r="L2" s="129"/>
      <c r="M2" s="130"/>
      <c r="N2" s="129"/>
      <c r="O2" s="130"/>
      <c r="P2" s="129"/>
      <c r="Q2" s="130"/>
      <c r="S2" s="20" t="s">
        <v>21</v>
      </c>
      <c r="T2" s="86"/>
    </row>
    <row r="3" spans="1:20" ht="16.5">
      <c r="A3" s="106"/>
      <c r="B3" s="107"/>
      <c r="C3" s="6"/>
      <c r="D3" s="6"/>
      <c r="E3" s="6"/>
      <c r="F3" s="6"/>
      <c r="G3" s="6"/>
      <c r="H3" s="6"/>
      <c r="I3" s="6"/>
      <c r="J3" s="6"/>
      <c r="K3" s="52" t="s">
        <v>62</v>
      </c>
      <c r="L3" s="108"/>
      <c r="M3" s="108"/>
      <c r="N3" s="108"/>
      <c r="O3" s="108"/>
      <c r="P3" s="108"/>
      <c r="Q3" s="108"/>
      <c r="S3" s="20" t="s">
        <v>22</v>
      </c>
      <c r="T3" s="86"/>
    </row>
    <row r="4" spans="1:20" ht="16.5">
      <c r="A4" s="109"/>
      <c r="B4" s="110"/>
      <c r="C4" s="112" t="s">
        <v>3</v>
      </c>
      <c r="D4" s="112" t="s">
        <v>10</v>
      </c>
      <c r="E4" s="112" t="s">
        <v>4</v>
      </c>
      <c r="F4" s="112" t="s">
        <v>5</v>
      </c>
      <c r="G4" s="112" t="s">
        <v>6</v>
      </c>
      <c r="H4" s="112" t="s">
        <v>8</v>
      </c>
      <c r="I4" s="112" t="s">
        <v>9</v>
      </c>
      <c r="J4" s="112" t="s">
        <v>7</v>
      </c>
      <c r="K4" s="54" t="s">
        <v>64</v>
      </c>
      <c r="L4" s="113" t="str">
        <f>IF(AND(L2="",L3=""),"",SUM(L2:M3))</f>
        <v/>
      </c>
      <c r="M4" s="113"/>
      <c r="N4" s="113" t="str">
        <f>IF(AND(N2="",N3=""),"",SUM(N2:O3))</f>
        <v/>
      </c>
      <c r="O4" s="113"/>
      <c r="P4" s="113" t="str">
        <f>IF(AND(P2="",P3=""),"",SUM(P2:Q3))</f>
        <v/>
      </c>
      <c r="Q4" s="113"/>
      <c r="S4" s="20" t="s">
        <v>14</v>
      </c>
      <c r="T4" s="86"/>
    </row>
    <row r="5" spans="1:20">
      <c r="A5" s="111"/>
      <c r="B5" s="111"/>
      <c r="C5" s="110"/>
      <c r="D5" s="110"/>
      <c r="E5" s="110"/>
      <c r="F5" s="110"/>
      <c r="G5" s="110"/>
      <c r="H5" s="110"/>
      <c r="I5" s="110"/>
      <c r="J5" s="110"/>
    </row>
    <row r="6" spans="1:20">
      <c r="A6" s="103" t="s">
        <v>17</v>
      </c>
      <c r="B6" s="104"/>
      <c r="C6" s="8"/>
      <c r="D6" s="8"/>
      <c r="E6" s="8"/>
      <c r="F6" s="8"/>
      <c r="G6" s="8"/>
      <c r="H6" s="8"/>
      <c r="I6" s="8"/>
      <c r="J6" s="8"/>
    </row>
    <row r="7" spans="1:20">
      <c r="A7" s="103" t="s">
        <v>18</v>
      </c>
      <c r="B7" s="104" t="s">
        <v>18</v>
      </c>
      <c r="C7" s="8"/>
      <c r="D7" s="8"/>
      <c r="E7" s="8"/>
      <c r="F7" s="8"/>
      <c r="G7" s="8"/>
      <c r="H7" s="8"/>
      <c r="I7" s="8"/>
      <c r="J7" s="8"/>
    </row>
    <row r="8" spans="1:20">
      <c r="A8" s="103" t="s">
        <v>19</v>
      </c>
      <c r="B8" s="104" t="s">
        <v>19</v>
      </c>
      <c r="C8" s="8"/>
      <c r="D8" s="8"/>
      <c r="E8" s="8"/>
      <c r="F8" s="8"/>
      <c r="G8" s="8"/>
      <c r="H8" s="8"/>
      <c r="I8" s="8"/>
      <c r="J8" s="8"/>
    </row>
    <row r="9" spans="1:20">
      <c r="A9" s="103" t="s">
        <v>20</v>
      </c>
      <c r="B9" s="104" t="s">
        <v>20</v>
      </c>
      <c r="C9" s="8"/>
      <c r="D9" s="8"/>
      <c r="E9" s="8"/>
      <c r="F9" s="8"/>
      <c r="G9" s="8"/>
      <c r="H9" s="8"/>
      <c r="I9" s="8"/>
      <c r="J9" s="8"/>
    </row>
    <row r="10" spans="1:20" ht="15.75" thickBot="1"/>
    <row r="11" spans="1:20" ht="18" thickBot="1">
      <c r="A11" s="114" t="s">
        <v>115</v>
      </c>
      <c r="B11" s="115" t="s">
        <v>15</v>
      </c>
      <c r="C11" s="116"/>
      <c r="D11" s="116"/>
      <c r="E11" s="116"/>
      <c r="F11" s="116"/>
      <c r="G11" s="116"/>
      <c r="H11" s="116"/>
      <c r="I11" s="116"/>
      <c r="J11" s="116"/>
      <c r="L11" s="117" t="str">
        <f>L1</f>
        <v>Planning</v>
      </c>
      <c r="M11" s="117"/>
      <c r="N11" s="117" t="str">
        <f>N1</f>
        <v>Impl &amp; Monitoring Y1</v>
      </c>
      <c r="O11" s="117"/>
      <c r="P11" s="118" t="str">
        <f>P1</f>
        <v>Impl &amp; Monit Y2-5 (per year)</v>
      </c>
      <c r="Q11" s="119"/>
      <c r="S11" s="18"/>
      <c r="T11" s="19" t="str">
        <f>T1</f>
        <v>1 year</v>
      </c>
    </row>
    <row r="12" spans="1:20" ht="16.5">
      <c r="A12" s="103" t="s">
        <v>16</v>
      </c>
      <c r="B12" s="104" t="s">
        <v>16</v>
      </c>
      <c r="C12" s="5"/>
      <c r="D12" s="6"/>
      <c r="E12" s="6"/>
      <c r="F12" s="6"/>
      <c r="G12" s="6"/>
      <c r="H12" s="6"/>
      <c r="I12" s="6"/>
      <c r="J12" s="6"/>
      <c r="K12" s="54" t="str">
        <f>K2</f>
        <v>People</v>
      </c>
      <c r="L12" s="131"/>
      <c r="M12" s="132"/>
      <c r="N12" s="131"/>
      <c r="O12" s="132"/>
      <c r="P12" s="131"/>
      <c r="Q12" s="132"/>
      <c r="S12" s="47" t="s">
        <v>21</v>
      </c>
      <c r="T12" s="86" t="s">
        <v>24</v>
      </c>
    </row>
    <row r="13" spans="1:20" ht="16.5">
      <c r="A13" s="106"/>
      <c r="B13" s="107"/>
      <c r="C13" s="6"/>
      <c r="D13" s="6"/>
      <c r="E13" s="6"/>
      <c r="F13" s="6"/>
      <c r="G13" s="6"/>
      <c r="H13" s="6"/>
      <c r="I13" s="6"/>
      <c r="J13" s="6"/>
      <c r="K13" s="52" t="str">
        <f>K3</f>
        <v>Materials</v>
      </c>
      <c r="L13" s="133"/>
      <c r="M13" s="133"/>
      <c r="N13" s="133"/>
      <c r="O13" s="133"/>
      <c r="P13" s="133"/>
      <c r="Q13" s="133"/>
      <c r="S13" s="47" t="s">
        <v>22</v>
      </c>
      <c r="T13" s="86"/>
    </row>
    <row r="14" spans="1:20" ht="16.5">
      <c r="A14" s="109"/>
      <c r="B14" s="110"/>
      <c r="C14" s="112" t="s">
        <v>3</v>
      </c>
      <c r="D14" s="112" t="s">
        <v>10</v>
      </c>
      <c r="E14" s="112" t="s">
        <v>4</v>
      </c>
      <c r="F14" s="112" t="s">
        <v>5</v>
      </c>
      <c r="G14" s="112" t="s">
        <v>6</v>
      </c>
      <c r="H14" s="112" t="s">
        <v>8</v>
      </c>
      <c r="I14" s="112" t="s">
        <v>9</v>
      </c>
      <c r="J14" s="112" t="s">
        <v>7</v>
      </c>
      <c r="K14" s="54" t="str">
        <f>K4</f>
        <v>Total</v>
      </c>
      <c r="L14" s="113" t="str">
        <f>IF(AND(L12="",L13=""),"",SUM(L12:M13))</f>
        <v/>
      </c>
      <c r="M14" s="113"/>
      <c r="N14" s="113" t="str">
        <f>IF(AND(N12="",N13=""),"",SUM(N12:O13))</f>
        <v/>
      </c>
      <c r="O14" s="113"/>
      <c r="P14" s="113" t="str">
        <f>IF(AND(P12="",P13=""),"",SUM(P12:Q13))</f>
        <v/>
      </c>
      <c r="Q14" s="113"/>
      <c r="S14" s="47" t="s">
        <v>14</v>
      </c>
      <c r="T14" s="86" t="s">
        <v>24</v>
      </c>
    </row>
    <row r="15" spans="1:20">
      <c r="A15" s="111"/>
      <c r="B15" s="111"/>
      <c r="C15" s="110"/>
      <c r="D15" s="110"/>
      <c r="E15" s="110"/>
      <c r="F15" s="110"/>
      <c r="G15" s="110"/>
      <c r="H15" s="110"/>
      <c r="I15" s="110"/>
      <c r="J15" s="110"/>
    </row>
    <row r="16" spans="1:20">
      <c r="A16" s="103" t="s">
        <v>17</v>
      </c>
      <c r="B16" s="104"/>
      <c r="C16" s="46"/>
      <c r="D16" s="46"/>
      <c r="E16" s="46"/>
      <c r="F16" s="46"/>
      <c r="G16" s="46"/>
      <c r="H16" s="46"/>
      <c r="I16" s="46"/>
      <c r="J16" s="46"/>
    </row>
    <row r="17" spans="1:20">
      <c r="A17" s="103" t="s">
        <v>18</v>
      </c>
      <c r="B17" s="104" t="s">
        <v>18</v>
      </c>
      <c r="C17" s="46"/>
      <c r="D17" s="46"/>
      <c r="E17" s="46"/>
      <c r="F17" s="46"/>
      <c r="G17" s="46"/>
      <c r="H17" s="46"/>
      <c r="I17" s="46"/>
      <c r="J17" s="46"/>
    </row>
    <row r="18" spans="1:20">
      <c r="A18" s="103" t="s">
        <v>19</v>
      </c>
      <c r="B18" s="104" t="s">
        <v>19</v>
      </c>
      <c r="C18" s="46"/>
      <c r="D18" s="46"/>
      <c r="E18" s="46"/>
      <c r="F18" s="46"/>
      <c r="G18" s="46"/>
      <c r="H18" s="46"/>
      <c r="I18" s="46"/>
      <c r="J18" s="46"/>
    </row>
    <row r="19" spans="1:20">
      <c r="A19" s="103" t="s">
        <v>20</v>
      </c>
      <c r="B19" s="104" t="s">
        <v>20</v>
      </c>
      <c r="C19" s="46"/>
      <c r="D19" s="46"/>
      <c r="E19" s="46"/>
      <c r="F19" s="46"/>
      <c r="G19" s="46"/>
      <c r="H19" s="46"/>
      <c r="I19" s="46"/>
      <c r="J19" s="46"/>
    </row>
    <row r="20" spans="1:20" ht="15.75" thickBot="1"/>
    <row r="21" spans="1:20" ht="18" thickBot="1">
      <c r="A21" s="114" t="s">
        <v>115</v>
      </c>
      <c r="B21" s="115" t="s">
        <v>15</v>
      </c>
      <c r="C21" s="116"/>
      <c r="D21" s="116"/>
      <c r="E21" s="116"/>
      <c r="F21" s="116"/>
      <c r="G21" s="116"/>
      <c r="H21" s="116"/>
      <c r="I21" s="116"/>
      <c r="J21" s="116"/>
      <c r="L21" s="117" t="str">
        <f>L11</f>
        <v>Planning</v>
      </c>
      <c r="M21" s="117"/>
      <c r="N21" s="117" t="str">
        <f>N11</f>
        <v>Impl &amp; Monitoring Y1</v>
      </c>
      <c r="O21" s="117"/>
      <c r="P21" s="118" t="str">
        <f>P11</f>
        <v>Impl &amp; Monit Y2-5 (per year)</v>
      </c>
      <c r="Q21" s="119"/>
      <c r="S21" s="18"/>
      <c r="T21" s="19" t="str">
        <f>T11</f>
        <v>1 year</v>
      </c>
    </row>
    <row r="22" spans="1:20" ht="16.5">
      <c r="A22" s="103" t="s">
        <v>16</v>
      </c>
      <c r="B22" s="104" t="s">
        <v>16</v>
      </c>
      <c r="C22" s="5"/>
      <c r="D22" s="6"/>
      <c r="E22" s="6"/>
      <c r="F22" s="6"/>
      <c r="G22" s="6"/>
      <c r="H22" s="6"/>
      <c r="I22" s="6"/>
      <c r="J22" s="6"/>
      <c r="K22" s="54" t="str">
        <f t="shared" ref="K22" si="0">K12</f>
        <v>People</v>
      </c>
      <c r="L22" s="105"/>
      <c r="M22" s="105"/>
      <c r="N22" s="105"/>
      <c r="O22" s="105"/>
      <c r="P22" s="105"/>
      <c r="Q22" s="105"/>
      <c r="S22" s="20" t="s">
        <v>21</v>
      </c>
      <c r="T22" s="86"/>
    </row>
    <row r="23" spans="1:20" ht="16.5">
      <c r="A23" s="106"/>
      <c r="B23" s="107"/>
      <c r="C23" s="6"/>
      <c r="D23" s="6"/>
      <c r="E23" s="6"/>
      <c r="F23" s="6"/>
      <c r="G23" s="6"/>
      <c r="H23" s="6"/>
      <c r="I23" s="6"/>
      <c r="J23" s="6"/>
      <c r="K23" s="52" t="str">
        <f t="shared" ref="K23" si="1">K13</f>
        <v>Materials</v>
      </c>
      <c r="L23" s="108"/>
      <c r="M23" s="108"/>
      <c r="N23" s="108"/>
      <c r="O23" s="108"/>
      <c r="P23" s="108"/>
      <c r="Q23" s="108"/>
      <c r="S23" s="20" t="s">
        <v>22</v>
      </c>
      <c r="T23" s="86"/>
    </row>
    <row r="24" spans="1:20" ht="16.5">
      <c r="A24" s="109"/>
      <c r="B24" s="110"/>
      <c r="C24" s="112" t="s">
        <v>3</v>
      </c>
      <c r="D24" s="112" t="s">
        <v>10</v>
      </c>
      <c r="E24" s="112" t="s">
        <v>4</v>
      </c>
      <c r="F24" s="112" t="s">
        <v>5</v>
      </c>
      <c r="G24" s="112" t="s">
        <v>6</v>
      </c>
      <c r="H24" s="112" t="s">
        <v>8</v>
      </c>
      <c r="I24" s="112" t="s">
        <v>9</v>
      </c>
      <c r="J24" s="112" t="s">
        <v>7</v>
      </c>
      <c r="K24" s="54" t="str">
        <f t="shared" ref="K24" si="2">K14</f>
        <v>Total</v>
      </c>
      <c r="L24" s="113" t="str">
        <f>IF(AND(L22="",L23=""),"",SUM(L22:M23))</f>
        <v/>
      </c>
      <c r="M24" s="113"/>
      <c r="N24" s="113" t="str">
        <f>IF(AND(N22="",N23=""),"",SUM(N22:O23))</f>
        <v/>
      </c>
      <c r="O24" s="113"/>
      <c r="P24" s="113" t="str">
        <f>IF(AND(P22="",P23=""),"",SUM(P22:Q23))</f>
        <v/>
      </c>
      <c r="Q24" s="113"/>
      <c r="S24" s="20" t="s">
        <v>14</v>
      </c>
      <c r="T24" s="86"/>
    </row>
    <row r="25" spans="1:20">
      <c r="A25" s="111"/>
      <c r="B25" s="111"/>
      <c r="C25" s="110"/>
      <c r="D25" s="110"/>
      <c r="E25" s="110"/>
      <c r="F25" s="110"/>
      <c r="G25" s="110"/>
      <c r="H25" s="110"/>
      <c r="I25" s="110"/>
      <c r="J25" s="110"/>
    </row>
    <row r="26" spans="1:20">
      <c r="A26" s="103" t="s">
        <v>17</v>
      </c>
      <c r="B26" s="104"/>
      <c r="C26" s="8"/>
      <c r="D26" s="8"/>
      <c r="E26" s="8"/>
      <c r="F26" s="8"/>
      <c r="G26" s="8"/>
      <c r="H26" s="8"/>
      <c r="I26" s="8"/>
      <c r="J26" s="8"/>
    </row>
    <row r="27" spans="1:20">
      <c r="A27" s="103" t="s">
        <v>18</v>
      </c>
      <c r="B27" s="104" t="s">
        <v>18</v>
      </c>
      <c r="C27" s="8"/>
      <c r="D27" s="8"/>
      <c r="E27" s="8"/>
      <c r="F27" s="8"/>
      <c r="G27" s="8"/>
      <c r="H27" s="8"/>
      <c r="I27" s="8"/>
      <c r="J27" s="8"/>
    </row>
    <row r="28" spans="1:20">
      <c r="A28" s="103" t="s">
        <v>19</v>
      </c>
      <c r="B28" s="104" t="s">
        <v>19</v>
      </c>
      <c r="C28" s="8"/>
      <c r="D28" s="8"/>
      <c r="E28" s="8"/>
      <c r="F28" s="8"/>
      <c r="G28" s="8"/>
      <c r="H28" s="8"/>
      <c r="I28" s="8"/>
      <c r="J28" s="8"/>
    </row>
    <row r="29" spans="1:20">
      <c r="A29" s="103" t="s">
        <v>20</v>
      </c>
      <c r="B29" s="104" t="s">
        <v>20</v>
      </c>
      <c r="C29" s="8"/>
      <c r="D29" s="8"/>
      <c r="E29" s="8"/>
      <c r="F29" s="8"/>
      <c r="G29" s="8"/>
      <c r="H29" s="8"/>
      <c r="I29" s="8"/>
      <c r="J29" s="8"/>
    </row>
    <row r="30" spans="1:20" ht="15.75" thickBot="1"/>
    <row r="31" spans="1:20" ht="18" thickBot="1">
      <c r="A31" s="114" t="s">
        <v>115</v>
      </c>
      <c r="B31" s="115" t="s">
        <v>15</v>
      </c>
      <c r="C31" s="116"/>
      <c r="D31" s="116"/>
      <c r="E31" s="116"/>
      <c r="F31" s="116"/>
      <c r="G31" s="116"/>
      <c r="H31" s="116"/>
      <c r="I31" s="116"/>
      <c r="J31" s="116"/>
      <c r="L31" s="117" t="str">
        <f>L21</f>
        <v>Planning</v>
      </c>
      <c r="M31" s="117"/>
      <c r="N31" s="117" t="str">
        <f>N21</f>
        <v>Impl &amp; Monitoring Y1</v>
      </c>
      <c r="O31" s="117"/>
      <c r="P31" s="118" t="str">
        <f>P21</f>
        <v>Impl &amp; Monit Y2-5 (per year)</v>
      </c>
      <c r="Q31" s="119"/>
      <c r="S31" s="18"/>
      <c r="T31" s="19" t="str">
        <f>T21</f>
        <v>1 year</v>
      </c>
    </row>
    <row r="32" spans="1:20" ht="16.5">
      <c r="A32" s="103" t="s">
        <v>16</v>
      </c>
      <c r="B32" s="104" t="s">
        <v>16</v>
      </c>
      <c r="C32" s="5"/>
      <c r="D32" s="6"/>
      <c r="E32" s="6"/>
      <c r="F32" s="6"/>
      <c r="G32" s="6"/>
      <c r="H32" s="6"/>
      <c r="I32" s="6"/>
      <c r="J32" s="6"/>
      <c r="K32" s="54" t="str">
        <f t="shared" ref="K32" si="3">K22</f>
        <v>People</v>
      </c>
      <c r="L32" s="105"/>
      <c r="M32" s="105"/>
      <c r="N32" s="105"/>
      <c r="O32" s="105"/>
      <c r="P32" s="105"/>
      <c r="Q32" s="105"/>
      <c r="S32" s="20" t="s">
        <v>21</v>
      </c>
      <c r="T32" s="86"/>
    </row>
    <row r="33" spans="1:20" ht="16.5">
      <c r="A33" s="106"/>
      <c r="B33" s="107"/>
      <c r="C33" s="6"/>
      <c r="D33" s="6"/>
      <c r="E33" s="6"/>
      <c r="F33" s="6"/>
      <c r="G33" s="6"/>
      <c r="H33" s="6"/>
      <c r="I33" s="6"/>
      <c r="J33" s="6"/>
      <c r="K33" s="52" t="str">
        <f t="shared" ref="K33" si="4">K23</f>
        <v>Materials</v>
      </c>
      <c r="L33" s="108"/>
      <c r="M33" s="108"/>
      <c r="N33" s="108"/>
      <c r="O33" s="108"/>
      <c r="P33" s="108"/>
      <c r="Q33" s="108"/>
      <c r="S33" s="20" t="s">
        <v>22</v>
      </c>
      <c r="T33" s="86"/>
    </row>
    <row r="34" spans="1:20" ht="16.5">
      <c r="A34" s="109"/>
      <c r="B34" s="110"/>
      <c r="C34" s="112" t="s">
        <v>3</v>
      </c>
      <c r="D34" s="112" t="s">
        <v>10</v>
      </c>
      <c r="E34" s="112" t="s">
        <v>4</v>
      </c>
      <c r="F34" s="112" t="s">
        <v>5</v>
      </c>
      <c r="G34" s="112" t="s">
        <v>6</v>
      </c>
      <c r="H34" s="112" t="s">
        <v>8</v>
      </c>
      <c r="I34" s="112" t="s">
        <v>9</v>
      </c>
      <c r="J34" s="112" t="s">
        <v>7</v>
      </c>
      <c r="K34" s="54" t="str">
        <f t="shared" ref="K34" si="5">K24</f>
        <v>Total</v>
      </c>
      <c r="L34" s="113" t="str">
        <f>IF(AND(L32="",L33=""),"",SUM(L32:M33))</f>
        <v/>
      </c>
      <c r="M34" s="113"/>
      <c r="N34" s="113" t="str">
        <f>IF(AND(N32="",N33=""),"",SUM(N32:O33))</f>
        <v/>
      </c>
      <c r="O34" s="113"/>
      <c r="P34" s="113" t="str">
        <f>IF(AND(P32="",P33=""),"",SUM(P32:Q33))</f>
        <v/>
      </c>
      <c r="Q34" s="113"/>
      <c r="S34" s="20" t="s">
        <v>14</v>
      </c>
      <c r="T34" s="86"/>
    </row>
    <row r="35" spans="1:20">
      <c r="A35" s="111"/>
      <c r="B35" s="111"/>
      <c r="C35" s="110"/>
      <c r="D35" s="110"/>
      <c r="E35" s="110"/>
      <c r="F35" s="110"/>
      <c r="G35" s="110"/>
      <c r="H35" s="110"/>
      <c r="I35" s="110"/>
      <c r="J35" s="110"/>
    </row>
    <row r="36" spans="1:20">
      <c r="A36" s="103" t="s">
        <v>17</v>
      </c>
      <c r="B36" s="104"/>
      <c r="C36" s="8"/>
      <c r="D36" s="8"/>
      <c r="E36" s="8"/>
      <c r="F36" s="8"/>
      <c r="G36" s="8"/>
      <c r="H36" s="8"/>
      <c r="I36" s="8"/>
      <c r="J36" s="8"/>
    </row>
    <row r="37" spans="1:20">
      <c r="A37" s="103" t="s">
        <v>18</v>
      </c>
      <c r="B37" s="104" t="s">
        <v>18</v>
      </c>
      <c r="C37" s="8"/>
      <c r="D37" s="8"/>
      <c r="E37" s="8"/>
      <c r="F37" s="8"/>
      <c r="G37" s="8"/>
      <c r="H37" s="8"/>
      <c r="I37" s="8"/>
      <c r="J37" s="8"/>
    </row>
    <row r="38" spans="1:20">
      <c r="A38" s="103" t="s">
        <v>19</v>
      </c>
      <c r="B38" s="104" t="s">
        <v>19</v>
      </c>
      <c r="C38" s="8"/>
      <c r="D38" s="8"/>
      <c r="E38" s="8"/>
      <c r="F38" s="8"/>
      <c r="G38" s="8"/>
      <c r="H38" s="8"/>
      <c r="I38" s="8"/>
      <c r="J38" s="8"/>
    </row>
    <row r="39" spans="1:20">
      <c r="A39" s="103" t="s">
        <v>20</v>
      </c>
      <c r="B39" s="104" t="s">
        <v>20</v>
      </c>
      <c r="C39" s="8"/>
      <c r="D39" s="8"/>
      <c r="E39" s="8"/>
      <c r="F39" s="8"/>
      <c r="G39" s="8"/>
      <c r="H39" s="8"/>
      <c r="I39" s="8"/>
      <c r="J39" s="8"/>
    </row>
    <row r="40" spans="1:20" ht="15.75" thickBot="1"/>
    <row r="41" spans="1:20" ht="18" thickBot="1">
      <c r="A41" s="114" t="s">
        <v>115</v>
      </c>
      <c r="B41" s="115" t="s">
        <v>15</v>
      </c>
      <c r="C41" s="116"/>
      <c r="D41" s="116"/>
      <c r="E41" s="116"/>
      <c r="F41" s="116"/>
      <c r="G41" s="116"/>
      <c r="H41" s="116"/>
      <c r="I41" s="116"/>
      <c r="J41" s="116"/>
      <c r="L41" s="117" t="str">
        <f>L31</f>
        <v>Planning</v>
      </c>
      <c r="M41" s="117"/>
      <c r="N41" s="117" t="str">
        <f>N31</f>
        <v>Impl &amp; Monitoring Y1</v>
      </c>
      <c r="O41" s="117"/>
      <c r="P41" s="118" t="str">
        <f>P31</f>
        <v>Impl &amp; Monit Y2-5 (per year)</v>
      </c>
      <c r="Q41" s="119"/>
      <c r="S41" s="18"/>
      <c r="T41" s="19" t="str">
        <f>T31</f>
        <v>1 year</v>
      </c>
    </row>
    <row r="42" spans="1:20" ht="16.5">
      <c r="A42" s="103" t="s">
        <v>16</v>
      </c>
      <c r="B42" s="104" t="s">
        <v>16</v>
      </c>
      <c r="C42" s="5"/>
      <c r="D42" s="6"/>
      <c r="E42" s="6"/>
      <c r="F42" s="6"/>
      <c r="G42" s="6"/>
      <c r="H42" s="6"/>
      <c r="I42" s="6"/>
      <c r="J42" s="6"/>
      <c r="K42" s="54" t="str">
        <f t="shared" ref="K42" si="6">K32</f>
        <v>People</v>
      </c>
      <c r="L42" s="105"/>
      <c r="M42" s="105"/>
      <c r="N42" s="105"/>
      <c r="O42" s="105"/>
      <c r="P42" s="105"/>
      <c r="Q42" s="105"/>
      <c r="S42" s="20" t="s">
        <v>21</v>
      </c>
      <c r="T42" s="86"/>
    </row>
    <row r="43" spans="1:20" ht="16.5">
      <c r="A43" s="106"/>
      <c r="B43" s="107"/>
      <c r="C43" s="6"/>
      <c r="D43" s="6"/>
      <c r="E43" s="6"/>
      <c r="F43" s="6"/>
      <c r="G43" s="6"/>
      <c r="H43" s="6"/>
      <c r="I43" s="6"/>
      <c r="J43" s="6"/>
      <c r="K43" s="52" t="str">
        <f t="shared" ref="K43" si="7">K33</f>
        <v>Materials</v>
      </c>
      <c r="L43" s="108"/>
      <c r="M43" s="108"/>
      <c r="N43" s="108"/>
      <c r="O43" s="108"/>
      <c r="P43" s="108"/>
      <c r="Q43" s="108"/>
      <c r="S43" s="20" t="s">
        <v>22</v>
      </c>
      <c r="T43" s="86"/>
    </row>
    <row r="44" spans="1:20" ht="16.5">
      <c r="A44" s="109"/>
      <c r="B44" s="110"/>
      <c r="C44" s="112" t="s">
        <v>3</v>
      </c>
      <c r="D44" s="112" t="s">
        <v>10</v>
      </c>
      <c r="E44" s="112" t="s">
        <v>4</v>
      </c>
      <c r="F44" s="112" t="s">
        <v>5</v>
      </c>
      <c r="G44" s="112" t="s">
        <v>6</v>
      </c>
      <c r="H44" s="112" t="s">
        <v>8</v>
      </c>
      <c r="I44" s="112" t="s">
        <v>9</v>
      </c>
      <c r="J44" s="112" t="s">
        <v>7</v>
      </c>
      <c r="K44" s="54" t="str">
        <f t="shared" ref="K44" si="8">K34</f>
        <v>Total</v>
      </c>
      <c r="L44" s="113" t="str">
        <f>IF(AND(L42="",L43=""),"",SUM(L42:M43))</f>
        <v/>
      </c>
      <c r="M44" s="113"/>
      <c r="N44" s="113" t="str">
        <f>IF(AND(N42="",N43=""),"",SUM(N42:O43))</f>
        <v/>
      </c>
      <c r="O44" s="113"/>
      <c r="P44" s="113" t="str">
        <f>IF(AND(P42="",P43=""),"",SUM(P42:Q43))</f>
        <v/>
      </c>
      <c r="Q44" s="113"/>
      <c r="S44" s="20" t="s">
        <v>14</v>
      </c>
      <c r="T44" s="86"/>
    </row>
    <row r="45" spans="1:20">
      <c r="A45" s="111"/>
      <c r="B45" s="111"/>
      <c r="C45" s="110"/>
      <c r="D45" s="110"/>
      <c r="E45" s="110"/>
      <c r="F45" s="110"/>
      <c r="G45" s="110"/>
      <c r="H45" s="110"/>
      <c r="I45" s="110"/>
      <c r="J45" s="110"/>
    </row>
    <row r="46" spans="1:20">
      <c r="A46" s="103" t="s">
        <v>17</v>
      </c>
      <c r="B46" s="104"/>
      <c r="C46" s="8"/>
      <c r="D46" s="8"/>
      <c r="E46" s="8"/>
      <c r="F46" s="8"/>
      <c r="G46" s="8"/>
      <c r="H46" s="8"/>
      <c r="I46" s="8"/>
      <c r="J46" s="8"/>
    </row>
    <row r="47" spans="1:20">
      <c r="A47" s="103" t="s">
        <v>18</v>
      </c>
      <c r="B47" s="104" t="s">
        <v>18</v>
      </c>
      <c r="C47" s="8"/>
      <c r="D47" s="8"/>
      <c r="E47" s="8"/>
      <c r="F47" s="8"/>
      <c r="G47" s="8"/>
      <c r="H47" s="8"/>
      <c r="I47" s="8"/>
      <c r="J47" s="8"/>
    </row>
    <row r="48" spans="1:20">
      <c r="A48" s="103" t="s">
        <v>19</v>
      </c>
      <c r="B48" s="104" t="s">
        <v>19</v>
      </c>
      <c r="C48" s="8"/>
      <c r="D48" s="8"/>
      <c r="E48" s="8"/>
      <c r="F48" s="8"/>
      <c r="G48" s="8"/>
      <c r="H48" s="8"/>
      <c r="I48" s="8"/>
      <c r="J48" s="8"/>
    </row>
    <row r="49" spans="1:20">
      <c r="A49" s="103" t="s">
        <v>20</v>
      </c>
      <c r="B49" s="104" t="s">
        <v>20</v>
      </c>
      <c r="C49" s="8"/>
      <c r="D49" s="8"/>
      <c r="E49" s="8"/>
      <c r="F49" s="8"/>
      <c r="G49" s="8"/>
      <c r="H49" s="8"/>
      <c r="I49" s="8"/>
      <c r="J49" s="8"/>
    </row>
    <row r="50" spans="1:20" ht="15.75" thickBot="1"/>
    <row r="51" spans="1:20" ht="18" thickBot="1">
      <c r="A51" s="114" t="s">
        <v>115</v>
      </c>
      <c r="B51" s="115" t="s">
        <v>15</v>
      </c>
      <c r="C51" s="116"/>
      <c r="D51" s="116"/>
      <c r="E51" s="116"/>
      <c r="F51" s="116"/>
      <c r="G51" s="116"/>
      <c r="H51" s="116"/>
      <c r="I51" s="116"/>
      <c r="J51" s="116"/>
      <c r="L51" s="117" t="str">
        <f>L41</f>
        <v>Planning</v>
      </c>
      <c r="M51" s="117"/>
      <c r="N51" s="117" t="str">
        <f>N41</f>
        <v>Impl &amp; Monitoring Y1</v>
      </c>
      <c r="O51" s="117"/>
      <c r="P51" s="118" t="str">
        <f>P41</f>
        <v>Impl &amp; Monit Y2-5 (per year)</v>
      </c>
      <c r="Q51" s="119"/>
      <c r="S51" s="18"/>
      <c r="T51" s="19" t="str">
        <f>T41</f>
        <v>1 year</v>
      </c>
    </row>
    <row r="52" spans="1:20" ht="16.5">
      <c r="A52" s="103" t="s">
        <v>16</v>
      </c>
      <c r="B52" s="104" t="s">
        <v>16</v>
      </c>
      <c r="C52" s="5"/>
      <c r="D52" s="6"/>
      <c r="E52" s="6"/>
      <c r="F52" s="6"/>
      <c r="G52" s="6"/>
      <c r="H52" s="6"/>
      <c r="I52" s="6"/>
      <c r="J52" s="6"/>
      <c r="K52" s="54" t="str">
        <f t="shared" ref="K52" si="9">K42</f>
        <v>People</v>
      </c>
      <c r="L52" s="105"/>
      <c r="M52" s="105"/>
      <c r="N52" s="105"/>
      <c r="O52" s="105"/>
      <c r="P52" s="105"/>
      <c r="Q52" s="105"/>
      <c r="S52" s="20" t="s">
        <v>21</v>
      </c>
      <c r="T52" s="86"/>
    </row>
    <row r="53" spans="1:20" ht="16.5">
      <c r="A53" s="106"/>
      <c r="B53" s="107"/>
      <c r="C53" s="6"/>
      <c r="D53" s="6"/>
      <c r="E53" s="6"/>
      <c r="F53" s="6"/>
      <c r="G53" s="6"/>
      <c r="H53" s="6"/>
      <c r="I53" s="6"/>
      <c r="J53" s="6"/>
      <c r="K53" s="52" t="str">
        <f t="shared" ref="K53" si="10">K43</f>
        <v>Materials</v>
      </c>
      <c r="L53" s="108"/>
      <c r="M53" s="108"/>
      <c r="N53" s="108"/>
      <c r="O53" s="108"/>
      <c r="P53" s="108"/>
      <c r="Q53" s="108"/>
      <c r="S53" s="20" t="s">
        <v>22</v>
      </c>
      <c r="T53" s="86"/>
    </row>
    <row r="54" spans="1:20" ht="16.5">
      <c r="A54" s="109"/>
      <c r="B54" s="110"/>
      <c r="C54" s="112" t="s">
        <v>3</v>
      </c>
      <c r="D54" s="112" t="s">
        <v>10</v>
      </c>
      <c r="E54" s="112" t="s">
        <v>4</v>
      </c>
      <c r="F54" s="112" t="s">
        <v>5</v>
      </c>
      <c r="G54" s="112" t="s">
        <v>6</v>
      </c>
      <c r="H54" s="112" t="s">
        <v>8</v>
      </c>
      <c r="I54" s="112" t="s">
        <v>9</v>
      </c>
      <c r="J54" s="112" t="s">
        <v>7</v>
      </c>
      <c r="K54" s="54" t="str">
        <f t="shared" ref="K54" si="11">K44</f>
        <v>Total</v>
      </c>
      <c r="L54" s="113" t="str">
        <f>IF(AND(L52="",L53=""),"",SUM(L52:M53))</f>
        <v/>
      </c>
      <c r="M54" s="113"/>
      <c r="N54" s="113" t="str">
        <f>IF(AND(N52="",N53=""),"",SUM(N52:O53))</f>
        <v/>
      </c>
      <c r="O54" s="113"/>
      <c r="P54" s="113" t="str">
        <f>IF(AND(P52="",P53=""),"",SUM(P52:Q53))</f>
        <v/>
      </c>
      <c r="Q54" s="113"/>
      <c r="S54" s="20" t="s">
        <v>14</v>
      </c>
      <c r="T54" s="86"/>
    </row>
    <row r="55" spans="1:20">
      <c r="A55" s="111"/>
      <c r="B55" s="111"/>
      <c r="C55" s="110"/>
      <c r="D55" s="110"/>
      <c r="E55" s="110"/>
      <c r="F55" s="110"/>
      <c r="G55" s="110"/>
      <c r="H55" s="110"/>
      <c r="I55" s="110"/>
      <c r="J55" s="110"/>
    </row>
    <row r="56" spans="1:20">
      <c r="A56" s="103" t="s">
        <v>17</v>
      </c>
      <c r="B56" s="104"/>
      <c r="C56" s="7"/>
      <c r="D56" s="7"/>
      <c r="E56" s="7"/>
      <c r="F56" s="7"/>
      <c r="G56" s="7"/>
      <c r="H56" s="7"/>
      <c r="I56" s="7"/>
      <c r="J56" s="7"/>
    </row>
    <row r="57" spans="1:20">
      <c r="A57" s="103" t="s">
        <v>18</v>
      </c>
      <c r="B57" s="104" t="s">
        <v>18</v>
      </c>
      <c r="C57" s="7"/>
      <c r="D57" s="7"/>
      <c r="E57" s="7"/>
      <c r="F57" s="7"/>
      <c r="G57" s="7"/>
      <c r="H57" s="7"/>
      <c r="I57" s="7"/>
      <c r="J57" s="7"/>
    </row>
    <row r="58" spans="1:20">
      <c r="A58" s="103" t="s">
        <v>19</v>
      </c>
      <c r="B58" s="104" t="s">
        <v>19</v>
      </c>
      <c r="C58" s="8"/>
      <c r="D58" s="8"/>
      <c r="E58" s="8"/>
      <c r="F58" s="8"/>
      <c r="G58" s="8"/>
      <c r="H58" s="8"/>
      <c r="I58" s="8"/>
      <c r="J58" s="8"/>
    </row>
    <row r="59" spans="1:20">
      <c r="A59" s="103" t="s">
        <v>20</v>
      </c>
      <c r="B59" s="104" t="s">
        <v>20</v>
      </c>
      <c r="C59" s="8"/>
      <c r="D59" s="8"/>
      <c r="E59" s="8"/>
      <c r="F59" s="8"/>
      <c r="G59" s="8"/>
      <c r="H59" s="8"/>
      <c r="I59" s="8"/>
      <c r="J59" s="8"/>
    </row>
    <row r="60" spans="1:20" ht="15.75" thickBot="1"/>
    <row r="61" spans="1:20" ht="18" thickBot="1">
      <c r="A61" s="114" t="s">
        <v>115</v>
      </c>
      <c r="B61" s="115" t="s">
        <v>15</v>
      </c>
      <c r="C61" s="116"/>
      <c r="D61" s="116"/>
      <c r="E61" s="116"/>
      <c r="F61" s="116"/>
      <c r="G61" s="116"/>
      <c r="H61" s="116"/>
      <c r="I61" s="116"/>
      <c r="J61" s="116"/>
      <c r="L61" s="117" t="str">
        <f>L51</f>
        <v>Planning</v>
      </c>
      <c r="M61" s="117"/>
      <c r="N61" s="117" t="str">
        <f>N51</f>
        <v>Impl &amp; Monitoring Y1</v>
      </c>
      <c r="O61" s="117"/>
      <c r="P61" s="118" t="str">
        <f>P51</f>
        <v>Impl &amp; Monit Y2-5 (per year)</v>
      </c>
      <c r="Q61" s="119"/>
      <c r="S61" s="18"/>
      <c r="T61" s="19" t="str">
        <f>T51</f>
        <v>1 year</v>
      </c>
    </row>
    <row r="62" spans="1:20" ht="16.5">
      <c r="A62" s="103" t="s">
        <v>16</v>
      </c>
      <c r="B62" s="104" t="s">
        <v>16</v>
      </c>
      <c r="C62" s="5"/>
      <c r="D62" s="6"/>
      <c r="E62" s="6"/>
      <c r="F62" s="6"/>
      <c r="G62" s="6"/>
      <c r="H62" s="6"/>
      <c r="I62" s="6"/>
      <c r="J62" s="6"/>
      <c r="K62" s="54" t="str">
        <f t="shared" ref="K62" si="12">K52</f>
        <v>People</v>
      </c>
      <c r="L62" s="105"/>
      <c r="M62" s="105"/>
      <c r="N62" s="105"/>
      <c r="O62" s="105"/>
      <c r="P62" s="105"/>
      <c r="Q62" s="105"/>
      <c r="S62" s="20" t="s">
        <v>21</v>
      </c>
      <c r="T62" s="86"/>
    </row>
    <row r="63" spans="1:20" ht="16.5">
      <c r="A63" s="106"/>
      <c r="B63" s="107"/>
      <c r="C63" s="6"/>
      <c r="D63" s="6"/>
      <c r="E63" s="6"/>
      <c r="F63" s="6"/>
      <c r="G63" s="6"/>
      <c r="H63" s="6"/>
      <c r="I63" s="6"/>
      <c r="J63" s="6"/>
      <c r="K63" s="52" t="str">
        <f t="shared" ref="K63" si="13">K53</f>
        <v>Materials</v>
      </c>
      <c r="L63" s="108"/>
      <c r="M63" s="108"/>
      <c r="N63" s="108"/>
      <c r="O63" s="108"/>
      <c r="P63" s="108"/>
      <c r="Q63" s="108"/>
      <c r="S63" s="20" t="s">
        <v>22</v>
      </c>
      <c r="T63" s="86"/>
    </row>
    <row r="64" spans="1:20" ht="16.5">
      <c r="A64" s="109"/>
      <c r="B64" s="110"/>
      <c r="C64" s="112" t="s">
        <v>3</v>
      </c>
      <c r="D64" s="112" t="s">
        <v>10</v>
      </c>
      <c r="E64" s="112" t="s">
        <v>4</v>
      </c>
      <c r="F64" s="112" t="s">
        <v>5</v>
      </c>
      <c r="G64" s="112" t="s">
        <v>6</v>
      </c>
      <c r="H64" s="112" t="s">
        <v>8</v>
      </c>
      <c r="I64" s="112" t="s">
        <v>9</v>
      </c>
      <c r="J64" s="112" t="s">
        <v>7</v>
      </c>
      <c r="K64" s="54" t="str">
        <f t="shared" ref="K64" si="14">K54</f>
        <v>Total</v>
      </c>
      <c r="L64" s="113" t="str">
        <f>IF(AND(L62="",L63=""),"",SUM(L62:M63))</f>
        <v/>
      </c>
      <c r="M64" s="113"/>
      <c r="N64" s="113" t="str">
        <f>IF(AND(N62="",N63=""),"",SUM(N62:O63))</f>
        <v/>
      </c>
      <c r="O64" s="113"/>
      <c r="P64" s="113" t="str">
        <f>IF(AND(P62="",P63=""),"",SUM(P62:Q63))</f>
        <v/>
      </c>
      <c r="Q64" s="113"/>
      <c r="S64" s="20" t="s">
        <v>14</v>
      </c>
      <c r="T64" s="86"/>
    </row>
    <row r="65" spans="1:20">
      <c r="A65" s="111"/>
      <c r="B65" s="111"/>
      <c r="C65" s="110"/>
      <c r="D65" s="110"/>
      <c r="E65" s="110"/>
      <c r="F65" s="110"/>
      <c r="G65" s="110"/>
      <c r="H65" s="110"/>
      <c r="I65" s="110"/>
      <c r="J65" s="110"/>
    </row>
    <row r="66" spans="1:20">
      <c r="A66" s="103" t="s">
        <v>17</v>
      </c>
      <c r="B66" s="104"/>
      <c r="C66" s="8"/>
      <c r="D66" s="8"/>
      <c r="E66" s="8"/>
      <c r="F66" s="8"/>
      <c r="G66" s="8"/>
      <c r="H66" s="8"/>
      <c r="I66" s="8"/>
      <c r="J66" s="8"/>
    </row>
    <row r="67" spans="1:20">
      <c r="A67" s="103" t="s">
        <v>18</v>
      </c>
      <c r="B67" s="104" t="s">
        <v>18</v>
      </c>
      <c r="C67" s="8"/>
      <c r="D67" s="8"/>
      <c r="E67" s="8"/>
      <c r="F67" s="8"/>
      <c r="G67" s="8"/>
      <c r="H67" s="8"/>
      <c r="I67" s="8"/>
      <c r="J67" s="8"/>
    </row>
    <row r="68" spans="1:20">
      <c r="A68" s="103" t="s">
        <v>19</v>
      </c>
      <c r="B68" s="104" t="s">
        <v>19</v>
      </c>
      <c r="C68" s="8"/>
      <c r="D68" s="8"/>
      <c r="E68" s="8"/>
      <c r="F68" s="8"/>
      <c r="G68" s="8"/>
      <c r="H68" s="8"/>
      <c r="I68" s="8"/>
      <c r="J68" s="8"/>
    </row>
    <row r="69" spans="1:20">
      <c r="A69" s="103" t="s">
        <v>20</v>
      </c>
      <c r="B69" s="104" t="s">
        <v>20</v>
      </c>
      <c r="C69" s="8"/>
      <c r="D69" s="8"/>
      <c r="E69" s="8"/>
      <c r="F69" s="8"/>
      <c r="G69" s="8"/>
      <c r="H69" s="8"/>
      <c r="I69" s="8"/>
      <c r="J69" s="8"/>
    </row>
    <row r="70" spans="1:20" ht="15.75" thickBot="1"/>
    <row r="71" spans="1:20" ht="18" thickBot="1">
      <c r="A71" s="114" t="s">
        <v>115</v>
      </c>
      <c r="B71" s="115" t="s">
        <v>15</v>
      </c>
      <c r="C71" s="116"/>
      <c r="D71" s="116"/>
      <c r="E71" s="116"/>
      <c r="F71" s="116"/>
      <c r="G71" s="116"/>
      <c r="H71" s="116"/>
      <c r="I71" s="116"/>
      <c r="J71" s="116"/>
      <c r="L71" s="117" t="str">
        <f>L61</f>
        <v>Planning</v>
      </c>
      <c r="M71" s="117"/>
      <c r="N71" s="117" t="str">
        <f>N61</f>
        <v>Impl &amp; Monitoring Y1</v>
      </c>
      <c r="O71" s="117"/>
      <c r="P71" s="118" t="str">
        <f>P61</f>
        <v>Impl &amp; Monit Y2-5 (per year)</v>
      </c>
      <c r="Q71" s="119"/>
      <c r="S71" s="18"/>
      <c r="T71" s="19" t="str">
        <f>T61</f>
        <v>1 year</v>
      </c>
    </row>
    <row r="72" spans="1:20" ht="16.5">
      <c r="A72" s="124" t="s">
        <v>16</v>
      </c>
      <c r="B72" s="125" t="s">
        <v>16</v>
      </c>
      <c r="C72" s="43"/>
      <c r="D72" s="44"/>
      <c r="E72" s="44"/>
      <c r="F72" s="44"/>
      <c r="G72" s="44"/>
      <c r="H72" s="44"/>
      <c r="I72" s="44"/>
      <c r="J72" s="44"/>
      <c r="K72" s="54" t="str">
        <f t="shared" ref="K72" si="15">K62</f>
        <v>People</v>
      </c>
      <c r="L72" s="105"/>
      <c r="M72" s="105"/>
      <c r="N72" s="105"/>
      <c r="O72" s="105"/>
      <c r="P72" s="105"/>
      <c r="Q72" s="105"/>
      <c r="S72" s="20" t="s">
        <v>21</v>
      </c>
      <c r="T72" s="86"/>
    </row>
    <row r="73" spans="1:20" ht="16.5">
      <c r="A73" s="126"/>
      <c r="B73" s="127"/>
      <c r="C73" s="44"/>
      <c r="D73" s="44"/>
      <c r="E73" s="44"/>
      <c r="F73" s="44"/>
      <c r="G73" s="44"/>
      <c r="H73" s="44"/>
      <c r="I73" s="44"/>
      <c r="J73" s="44"/>
      <c r="K73" s="52" t="str">
        <f t="shared" ref="K73" si="16">K63</f>
        <v>Materials</v>
      </c>
      <c r="L73" s="128"/>
      <c r="M73" s="128"/>
      <c r="N73" s="128"/>
      <c r="O73" s="128"/>
      <c r="P73" s="108"/>
      <c r="Q73" s="108"/>
      <c r="S73" s="20" t="s">
        <v>22</v>
      </c>
      <c r="T73" s="86"/>
    </row>
    <row r="74" spans="1:20" ht="16.5">
      <c r="A74" s="122"/>
      <c r="B74" s="121"/>
      <c r="C74" s="120" t="s">
        <v>3</v>
      </c>
      <c r="D74" s="120" t="s">
        <v>10</v>
      </c>
      <c r="E74" s="120" t="s">
        <v>4</v>
      </c>
      <c r="F74" s="120" t="s">
        <v>5</v>
      </c>
      <c r="G74" s="120" t="s">
        <v>6</v>
      </c>
      <c r="H74" s="120" t="s">
        <v>8</v>
      </c>
      <c r="I74" s="120" t="s">
        <v>9</v>
      </c>
      <c r="J74" s="120" t="s">
        <v>7</v>
      </c>
      <c r="K74" s="54" t="str">
        <f t="shared" ref="K74" si="17">K64</f>
        <v>Total</v>
      </c>
      <c r="L74" s="113" t="str">
        <f>IF(AND(L72="",L73=""),"",SUM(L72:M73))</f>
        <v/>
      </c>
      <c r="M74" s="113"/>
      <c r="N74" s="113" t="str">
        <f>IF(AND(N72="",N73=""),"",SUM(N72:O73))</f>
        <v/>
      </c>
      <c r="O74" s="113"/>
      <c r="P74" s="113" t="str">
        <f>IF(AND(P72="",P73=""),"",SUM(P72:Q73))</f>
        <v/>
      </c>
      <c r="Q74" s="113"/>
      <c r="S74" s="20" t="s">
        <v>14</v>
      </c>
      <c r="T74" s="86"/>
    </row>
    <row r="75" spans="1:20">
      <c r="A75" s="123"/>
      <c r="B75" s="123"/>
      <c r="C75" s="121"/>
      <c r="D75" s="121"/>
      <c r="E75" s="121"/>
      <c r="F75" s="121"/>
      <c r="G75" s="121"/>
      <c r="H75" s="121"/>
      <c r="I75" s="121"/>
      <c r="J75" s="121"/>
    </row>
    <row r="76" spans="1:20">
      <c r="A76" s="124" t="s">
        <v>17</v>
      </c>
      <c r="B76" s="125"/>
      <c r="C76" s="45"/>
      <c r="D76" s="45"/>
      <c r="E76" s="45"/>
      <c r="F76" s="45"/>
      <c r="G76" s="45"/>
      <c r="H76" s="45"/>
      <c r="I76" s="45"/>
      <c r="J76" s="45"/>
    </row>
    <row r="77" spans="1:20">
      <c r="A77" s="124" t="s">
        <v>18</v>
      </c>
      <c r="B77" s="125" t="s">
        <v>18</v>
      </c>
      <c r="C77" s="45"/>
      <c r="D77" s="45"/>
      <c r="E77" s="45"/>
      <c r="F77" s="45"/>
      <c r="G77" s="45"/>
      <c r="H77" s="45"/>
      <c r="I77" s="45"/>
      <c r="J77" s="45"/>
    </row>
    <row r="78" spans="1:20">
      <c r="A78" s="124" t="s">
        <v>19</v>
      </c>
      <c r="B78" s="125" t="s">
        <v>19</v>
      </c>
      <c r="C78" s="45"/>
      <c r="D78" s="45"/>
      <c r="E78" s="45"/>
      <c r="F78" s="45"/>
      <c r="G78" s="45"/>
      <c r="H78" s="45"/>
      <c r="I78" s="45"/>
      <c r="J78" s="45"/>
    </row>
    <row r="79" spans="1:20">
      <c r="A79" s="124" t="s">
        <v>20</v>
      </c>
      <c r="B79" s="125" t="s">
        <v>20</v>
      </c>
      <c r="C79" s="45"/>
      <c r="D79" s="45"/>
      <c r="E79" s="45"/>
      <c r="F79" s="45"/>
      <c r="G79" s="45"/>
      <c r="H79" s="45"/>
      <c r="I79" s="45"/>
      <c r="J79" s="45"/>
    </row>
    <row r="80" spans="1:20" ht="15.75" thickBot="1"/>
    <row r="81" spans="1:20" ht="18" thickBot="1">
      <c r="A81" s="114" t="s">
        <v>115</v>
      </c>
      <c r="B81" s="115" t="s">
        <v>15</v>
      </c>
      <c r="C81" s="116"/>
      <c r="D81" s="116"/>
      <c r="E81" s="116"/>
      <c r="F81" s="116"/>
      <c r="G81" s="116"/>
      <c r="H81" s="116"/>
      <c r="I81" s="116"/>
      <c r="J81" s="116"/>
      <c r="L81" s="117" t="str">
        <f>L71</f>
        <v>Planning</v>
      </c>
      <c r="M81" s="117"/>
      <c r="N81" s="117" t="str">
        <f>N71</f>
        <v>Impl &amp; Monitoring Y1</v>
      </c>
      <c r="O81" s="117"/>
      <c r="P81" s="118" t="str">
        <f>P71</f>
        <v>Impl &amp; Monit Y2-5 (per year)</v>
      </c>
      <c r="Q81" s="119"/>
      <c r="S81" s="18"/>
      <c r="T81" s="19" t="str">
        <f>T71</f>
        <v>1 year</v>
      </c>
    </row>
    <row r="82" spans="1:20" ht="16.5">
      <c r="A82" s="103" t="s">
        <v>16</v>
      </c>
      <c r="B82" s="104" t="s">
        <v>16</v>
      </c>
      <c r="C82" s="5"/>
      <c r="D82" s="6"/>
      <c r="E82" s="6"/>
      <c r="F82" s="6"/>
      <c r="G82" s="6"/>
      <c r="H82" s="6"/>
      <c r="I82" s="6"/>
      <c r="J82" s="6"/>
      <c r="K82" s="54" t="str">
        <f t="shared" ref="K82" si="18">K72</f>
        <v>People</v>
      </c>
      <c r="L82" s="105"/>
      <c r="M82" s="105"/>
      <c r="N82" s="105"/>
      <c r="O82" s="105"/>
      <c r="P82" s="105"/>
      <c r="Q82" s="105"/>
      <c r="S82" s="20" t="s">
        <v>21</v>
      </c>
      <c r="T82" s="86"/>
    </row>
    <row r="83" spans="1:20" ht="16.5">
      <c r="A83" s="106"/>
      <c r="B83" s="107"/>
      <c r="C83" s="6"/>
      <c r="D83" s="6"/>
      <c r="E83" s="6"/>
      <c r="F83" s="6"/>
      <c r="G83" s="6"/>
      <c r="H83" s="6"/>
      <c r="I83" s="6"/>
      <c r="J83" s="6"/>
      <c r="K83" s="52" t="str">
        <f t="shared" ref="K83" si="19">K73</f>
        <v>Materials</v>
      </c>
      <c r="L83" s="108"/>
      <c r="M83" s="108"/>
      <c r="N83" s="108"/>
      <c r="O83" s="108"/>
      <c r="P83" s="108"/>
      <c r="Q83" s="108"/>
      <c r="S83" s="20" t="s">
        <v>22</v>
      </c>
      <c r="T83" s="86"/>
    </row>
    <row r="84" spans="1:20" ht="16.5">
      <c r="A84" s="109"/>
      <c r="B84" s="110"/>
      <c r="C84" s="112" t="s">
        <v>3</v>
      </c>
      <c r="D84" s="112" t="s">
        <v>10</v>
      </c>
      <c r="E84" s="112" t="s">
        <v>4</v>
      </c>
      <c r="F84" s="112" t="s">
        <v>5</v>
      </c>
      <c r="G84" s="112" t="s">
        <v>6</v>
      </c>
      <c r="H84" s="112" t="s">
        <v>8</v>
      </c>
      <c r="I84" s="112" t="s">
        <v>9</v>
      </c>
      <c r="J84" s="112" t="s">
        <v>7</v>
      </c>
      <c r="K84" s="54" t="str">
        <f t="shared" ref="K84" si="20">K74</f>
        <v>Total</v>
      </c>
      <c r="L84" s="113" t="str">
        <f>IF(AND(L82="",L83=""),"",SUM(L82:M83))</f>
        <v/>
      </c>
      <c r="M84" s="113"/>
      <c r="N84" s="113" t="str">
        <f>IF(AND(N82="",N83=""),"",SUM(N82:O83))</f>
        <v/>
      </c>
      <c r="O84" s="113"/>
      <c r="P84" s="113" t="str">
        <f>IF(AND(P82="",P83=""),"",SUM(P82:Q83))</f>
        <v/>
      </c>
      <c r="Q84" s="113"/>
      <c r="S84" s="20" t="s">
        <v>14</v>
      </c>
      <c r="T84" s="86"/>
    </row>
    <row r="85" spans="1:20">
      <c r="A85" s="111"/>
      <c r="B85" s="111"/>
      <c r="C85" s="110"/>
      <c r="D85" s="110"/>
      <c r="E85" s="110"/>
      <c r="F85" s="110"/>
      <c r="G85" s="110"/>
      <c r="H85" s="110"/>
      <c r="I85" s="110"/>
      <c r="J85" s="110"/>
    </row>
    <row r="86" spans="1:20">
      <c r="A86" s="103" t="s">
        <v>17</v>
      </c>
      <c r="B86" s="104"/>
      <c r="C86" s="8"/>
      <c r="D86" s="8"/>
      <c r="E86" s="8"/>
      <c r="F86" s="8"/>
      <c r="G86" s="8"/>
      <c r="H86" s="8"/>
      <c r="I86" s="8"/>
      <c r="J86" s="8"/>
    </row>
    <row r="87" spans="1:20">
      <c r="A87" s="103" t="s">
        <v>18</v>
      </c>
      <c r="B87" s="104" t="s">
        <v>18</v>
      </c>
      <c r="C87" s="8"/>
      <c r="D87" s="8"/>
      <c r="E87" s="8"/>
      <c r="F87" s="8"/>
      <c r="G87" s="8"/>
      <c r="H87" s="8"/>
      <c r="I87" s="8"/>
      <c r="J87" s="8"/>
    </row>
    <row r="88" spans="1:20">
      <c r="A88" s="103" t="s">
        <v>19</v>
      </c>
      <c r="B88" s="104" t="s">
        <v>19</v>
      </c>
      <c r="C88" s="8"/>
      <c r="D88" s="8"/>
      <c r="E88" s="8"/>
      <c r="F88" s="8"/>
      <c r="G88" s="8"/>
      <c r="H88" s="8"/>
      <c r="I88" s="8"/>
      <c r="J88" s="8"/>
    </row>
    <row r="89" spans="1:20">
      <c r="A89" s="103" t="s">
        <v>20</v>
      </c>
      <c r="B89" s="104" t="s">
        <v>20</v>
      </c>
      <c r="C89" s="8"/>
      <c r="D89" s="8"/>
      <c r="E89" s="8"/>
      <c r="F89" s="8"/>
      <c r="G89" s="8"/>
      <c r="H89" s="8"/>
      <c r="I89" s="8"/>
      <c r="J89" s="8"/>
    </row>
    <row r="90" spans="1:20" ht="15.75" thickBot="1"/>
    <row r="91" spans="1:20" ht="18" thickBot="1">
      <c r="A91" s="114" t="s">
        <v>115</v>
      </c>
      <c r="B91" s="115" t="s">
        <v>15</v>
      </c>
      <c r="C91" s="116"/>
      <c r="D91" s="116"/>
      <c r="E91" s="116"/>
      <c r="F91" s="116"/>
      <c r="G91" s="116"/>
      <c r="H91" s="116"/>
      <c r="I91" s="116"/>
      <c r="J91" s="116"/>
      <c r="L91" s="117" t="str">
        <f>L81</f>
        <v>Planning</v>
      </c>
      <c r="M91" s="117"/>
      <c r="N91" s="117" t="str">
        <f>N81</f>
        <v>Impl &amp; Monitoring Y1</v>
      </c>
      <c r="O91" s="117"/>
      <c r="P91" s="118" t="str">
        <f>P81</f>
        <v>Impl &amp; Monit Y2-5 (per year)</v>
      </c>
      <c r="Q91" s="119"/>
      <c r="S91" s="18"/>
      <c r="T91" s="19" t="str">
        <f>T81</f>
        <v>1 year</v>
      </c>
    </row>
    <row r="92" spans="1:20" ht="16.5">
      <c r="A92" s="103" t="s">
        <v>16</v>
      </c>
      <c r="B92" s="104" t="s">
        <v>16</v>
      </c>
      <c r="C92" s="5"/>
      <c r="D92" s="6"/>
      <c r="E92" s="6"/>
      <c r="F92" s="6"/>
      <c r="G92" s="6"/>
      <c r="H92" s="6"/>
      <c r="I92" s="6"/>
      <c r="J92" s="6"/>
      <c r="K92" s="54" t="str">
        <f t="shared" ref="K92" si="21">K82</f>
        <v>People</v>
      </c>
      <c r="L92" s="105"/>
      <c r="M92" s="105"/>
      <c r="N92" s="105"/>
      <c r="O92" s="105"/>
      <c r="P92" s="105"/>
      <c r="Q92" s="105"/>
      <c r="S92" s="20" t="s">
        <v>21</v>
      </c>
      <c r="T92" s="86"/>
    </row>
    <row r="93" spans="1:20" ht="16.5">
      <c r="A93" s="106"/>
      <c r="B93" s="107"/>
      <c r="C93" s="6"/>
      <c r="D93" s="6"/>
      <c r="E93" s="6"/>
      <c r="F93" s="6"/>
      <c r="G93" s="6"/>
      <c r="H93" s="6"/>
      <c r="I93" s="6"/>
      <c r="J93" s="6"/>
      <c r="K93" s="52" t="str">
        <f t="shared" ref="K93" si="22">K83</f>
        <v>Materials</v>
      </c>
      <c r="L93" s="108"/>
      <c r="M93" s="108"/>
      <c r="N93" s="108"/>
      <c r="O93" s="108"/>
      <c r="P93" s="108"/>
      <c r="Q93" s="108"/>
      <c r="S93" s="20" t="s">
        <v>22</v>
      </c>
      <c r="T93" s="86"/>
    </row>
    <row r="94" spans="1:20" ht="16.5">
      <c r="A94" s="109"/>
      <c r="B94" s="110"/>
      <c r="C94" s="112" t="s">
        <v>3</v>
      </c>
      <c r="D94" s="112" t="s">
        <v>10</v>
      </c>
      <c r="E94" s="112" t="s">
        <v>4</v>
      </c>
      <c r="F94" s="112" t="s">
        <v>5</v>
      </c>
      <c r="G94" s="112" t="s">
        <v>6</v>
      </c>
      <c r="H94" s="112" t="s">
        <v>8</v>
      </c>
      <c r="I94" s="112" t="s">
        <v>9</v>
      </c>
      <c r="J94" s="112" t="s">
        <v>7</v>
      </c>
      <c r="K94" s="54" t="str">
        <f t="shared" ref="K94" si="23">K84</f>
        <v>Total</v>
      </c>
      <c r="L94" s="113" t="str">
        <f>IF(AND(L92="",L93=""),"",SUM(L92:M93))</f>
        <v/>
      </c>
      <c r="M94" s="113"/>
      <c r="N94" s="113" t="str">
        <f>IF(AND(N92="",N93=""),"",SUM(N92:O93))</f>
        <v/>
      </c>
      <c r="O94" s="113"/>
      <c r="P94" s="113" t="str">
        <f>IF(AND(P92="",P93=""),"",SUM(P92:Q93))</f>
        <v/>
      </c>
      <c r="Q94" s="113"/>
      <c r="S94" s="20" t="s">
        <v>14</v>
      </c>
      <c r="T94" s="86"/>
    </row>
    <row r="95" spans="1:20">
      <c r="A95" s="111"/>
      <c r="B95" s="111"/>
      <c r="C95" s="110"/>
      <c r="D95" s="110"/>
      <c r="E95" s="110"/>
      <c r="F95" s="110"/>
      <c r="G95" s="110"/>
      <c r="H95" s="110"/>
      <c r="I95" s="110"/>
      <c r="J95" s="110"/>
    </row>
    <row r="96" spans="1:20">
      <c r="A96" s="103" t="s">
        <v>17</v>
      </c>
      <c r="B96" s="104"/>
      <c r="C96" s="13"/>
      <c r="D96" s="13"/>
      <c r="E96" s="13"/>
      <c r="F96" s="13"/>
      <c r="G96" s="13"/>
      <c r="H96" s="13"/>
      <c r="I96" s="13"/>
      <c r="J96" s="13"/>
    </row>
    <row r="97" spans="1:20">
      <c r="A97" s="103" t="s">
        <v>18</v>
      </c>
      <c r="B97" s="104" t="s">
        <v>18</v>
      </c>
      <c r="C97" s="13"/>
      <c r="D97" s="13"/>
      <c r="E97" s="13"/>
      <c r="F97" s="13"/>
      <c r="G97" s="13"/>
      <c r="H97" s="13"/>
      <c r="I97" s="13"/>
      <c r="J97" s="13"/>
    </row>
    <row r="98" spans="1:20">
      <c r="A98" s="103" t="s">
        <v>19</v>
      </c>
      <c r="B98" s="104" t="s">
        <v>19</v>
      </c>
      <c r="C98" s="13"/>
      <c r="D98" s="13"/>
      <c r="E98" s="13"/>
      <c r="F98" s="13"/>
      <c r="G98" s="13"/>
      <c r="H98" s="13"/>
      <c r="I98" s="13"/>
      <c r="J98" s="13"/>
    </row>
    <row r="99" spans="1:20">
      <c r="A99" s="103" t="s">
        <v>20</v>
      </c>
      <c r="B99" s="104" t="s">
        <v>20</v>
      </c>
      <c r="C99" s="13"/>
      <c r="D99" s="13"/>
      <c r="E99" s="13"/>
      <c r="F99" s="13"/>
      <c r="G99" s="13"/>
      <c r="H99" s="13"/>
      <c r="I99" s="13"/>
      <c r="J99" s="13"/>
    </row>
    <row r="100" spans="1:20" ht="15.75" thickBot="1"/>
    <row r="101" spans="1:20" ht="18" thickBot="1">
      <c r="A101" s="114" t="s">
        <v>115</v>
      </c>
      <c r="B101" s="115" t="s">
        <v>15</v>
      </c>
      <c r="C101" s="116"/>
      <c r="D101" s="116"/>
      <c r="E101" s="116"/>
      <c r="F101" s="116"/>
      <c r="G101" s="116"/>
      <c r="H101" s="116"/>
      <c r="I101" s="116"/>
      <c r="J101" s="116"/>
      <c r="L101" s="117" t="str">
        <f>L91</f>
        <v>Planning</v>
      </c>
      <c r="M101" s="117"/>
      <c r="N101" s="117" t="str">
        <f>N91</f>
        <v>Impl &amp; Monitoring Y1</v>
      </c>
      <c r="O101" s="117"/>
      <c r="P101" s="118" t="str">
        <f>P91</f>
        <v>Impl &amp; Monit Y2-5 (per year)</v>
      </c>
      <c r="Q101" s="119"/>
      <c r="S101" s="18"/>
      <c r="T101" s="19" t="str">
        <f>T91</f>
        <v>1 year</v>
      </c>
    </row>
    <row r="102" spans="1:20" ht="16.5">
      <c r="A102" s="103" t="s">
        <v>16</v>
      </c>
      <c r="B102" s="104" t="s">
        <v>16</v>
      </c>
      <c r="C102" s="5"/>
      <c r="D102" s="6"/>
      <c r="E102" s="6"/>
      <c r="F102" s="6"/>
      <c r="G102" s="6"/>
      <c r="H102" s="6"/>
      <c r="I102" s="6"/>
      <c r="J102" s="6"/>
      <c r="K102" s="54" t="str">
        <f t="shared" ref="K102" si="24">K92</f>
        <v>People</v>
      </c>
      <c r="L102" s="105"/>
      <c r="M102" s="105"/>
      <c r="N102" s="105"/>
      <c r="O102" s="105"/>
      <c r="P102" s="105"/>
      <c r="Q102" s="105"/>
      <c r="S102" s="20" t="s">
        <v>21</v>
      </c>
      <c r="T102" s="86"/>
    </row>
    <row r="103" spans="1:20" ht="16.5">
      <c r="A103" s="106"/>
      <c r="B103" s="107"/>
      <c r="C103" s="6"/>
      <c r="D103" s="6"/>
      <c r="E103" s="6"/>
      <c r="F103" s="6"/>
      <c r="G103" s="6"/>
      <c r="H103" s="6"/>
      <c r="I103" s="6"/>
      <c r="J103" s="6"/>
      <c r="K103" s="52" t="str">
        <f t="shared" ref="K103" si="25">K93</f>
        <v>Materials</v>
      </c>
      <c r="L103" s="108"/>
      <c r="M103" s="108"/>
      <c r="N103" s="108"/>
      <c r="O103" s="108"/>
      <c r="P103" s="108"/>
      <c r="Q103" s="108"/>
      <c r="S103" s="20" t="s">
        <v>22</v>
      </c>
      <c r="T103" s="86"/>
    </row>
    <row r="104" spans="1:20" ht="16.5">
      <c r="A104" s="109"/>
      <c r="B104" s="110"/>
      <c r="C104" s="112" t="s">
        <v>3</v>
      </c>
      <c r="D104" s="112" t="s">
        <v>10</v>
      </c>
      <c r="E104" s="112" t="s">
        <v>4</v>
      </c>
      <c r="F104" s="112" t="s">
        <v>5</v>
      </c>
      <c r="G104" s="112" t="s">
        <v>6</v>
      </c>
      <c r="H104" s="112" t="s">
        <v>8</v>
      </c>
      <c r="I104" s="112" t="s">
        <v>9</v>
      </c>
      <c r="J104" s="112" t="s">
        <v>7</v>
      </c>
      <c r="K104" s="54" t="str">
        <f t="shared" ref="K104" si="26">K94</f>
        <v>Total</v>
      </c>
      <c r="L104" s="113" t="str">
        <f>IF(AND(L102="",L103=""),"",SUM(L102:M103))</f>
        <v/>
      </c>
      <c r="M104" s="113"/>
      <c r="N104" s="113" t="str">
        <f>IF(AND(N102="",N103=""),"",SUM(N102:O103))</f>
        <v/>
      </c>
      <c r="O104" s="113"/>
      <c r="P104" s="113" t="str">
        <f>IF(AND(P102="",P103=""),"",SUM(P102:Q103))</f>
        <v/>
      </c>
      <c r="Q104" s="113"/>
      <c r="S104" s="20" t="s">
        <v>14</v>
      </c>
      <c r="T104" s="86"/>
    </row>
    <row r="105" spans="1:20">
      <c r="A105" s="111"/>
      <c r="B105" s="111"/>
      <c r="C105" s="110"/>
      <c r="D105" s="110"/>
      <c r="E105" s="110"/>
      <c r="F105" s="110"/>
      <c r="G105" s="110"/>
      <c r="H105" s="110"/>
      <c r="I105" s="110"/>
      <c r="J105" s="110"/>
    </row>
    <row r="106" spans="1:20">
      <c r="A106" s="103" t="s">
        <v>17</v>
      </c>
      <c r="B106" s="104"/>
      <c r="C106" s="13"/>
      <c r="D106" s="13"/>
      <c r="E106" s="13"/>
      <c r="F106" s="13"/>
      <c r="G106" s="13"/>
      <c r="H106" s="13"/>
      <c r="I106" s="13"/>
      <c r="J106" s="13"/>
    </row>
    <row r="107" spans="1:20">
      <c r="A107" s="103" t="s">
        <v>18</v>
      </c>
      <c r="B107" s="104" t="s">
        <v>18</v>
      </c>
      <c r="C107" s="13"/>
      <c r="D107" s="13"/>
      <c r="E107" s="13"/>
      <c r="F107" s="13"/>
      <c r="G107" s="13"/>
      <c r="H107" s="13"/>
      <c r="I107" s="13"/>
      <c r="J107" s="13"/>
    </row>
    <row r="108" spans="1:20">
      <c r="A108" s="103" t="s">
        <v>19</v>
      </c>
      <c r="B108" s="104" t="s">
        <v>19</v>
      </c>
      <c r="C108" s="13"/>
      <c r="D108" s="13"/>
      <c r="E108" s="13"/>
      <c r="F108" s="13"/>
      <c r="G108" s="13"/>
      <c r="H108" s="13"/>
      <c r="I108" s="13"/>
      <c r="J108" s="13"/>
    </row>
    <row r="109" spans="1:20">
      <c r="A109" s="103" t="s">
        <v>20</v>
      </c>
      <c r="B109" s="104" t="s">
        <v>20</v>
      </c>
      <c r="C109" s="13"/>
      <c r="D109" s="13"/>
      <c r="E109" s="13"/>
      <c r="F109" s="13"/>
      <c r="G109" s="13"/>
      <c r="H109" s="13"/>
      <c r="I109" s="13"/>
      <c r="J109" s="13"/>
    </row>
    <row r="110" spans="1:20" ht="15.75" thickBot="1"/>
    <row r="111" spans="1:20" ht="18" thickBot="1">
      <c r="A111" s="114" t="s">
        <v>115</v>
      </c>
      <c r="B111" s="115" t="s">
        <v>15</v>
      </c>
      <c r="C111" s="116"/>
      <c r="D111" s="116"/>
      <c r="E111" s="116"/>
      <c r="F111" s="116"/>
      <c r="G111" s="116"/>
      <c r="H111" s="116"/>
      <c r="I111" s="116"/>
      <c r="J111" s="116"/>
      <c r="L111" s="117" t="str">
        <f>L101</f>
        <v>Planning</v>
      </c>
      <c r="M111" s="117"/>
      <c r="N111" s="117" t="str">
        <f>N101</f>
        <v>Impl &amp; Monitoring Y1</v>
      </c>
      <c r="O111" s="117"/>
      <c r="P111" s="118" t="str">
        <f>P101</f>
        <v>Impl &amp; Monit Y2-5 (per year)</v>
      </c>
      <c r="Q111" s="119"/>
      <c r="S111" s="18"/>
      <c r="T111" s="19" t="str">
        <f>T101</f>
        <v>1 year</v>
      </c>
    </row>
    <row r="112" spans="1:20" ht="16.5">
      <c r="A112" s="103" t="s">
        <v>16</v>
      </c>
      <c r="B112" s="104" t="s">
        <v>16</v>
      </c>
      <c r="C112" s="5"/>
      <c r="D112" s="6"/>
      <c r="E112" s="6"/>
      <c r="F112" s="6"/>
      <c r="G112" s="6"/>
      <c r="H112" s="6"/>
      <c r="I112" s="6"/>
      <c r="J112" s="6"/>
      <c r="K112" s="54" t="str">
        <f t="shared" ref="K112" si="27">K102</f>
        <v>People</v>
      </c>
      <c r="L112" s="105"/>
      <c r="M112" s="105"/>
      <c r="N112" s="105"/>
      <c r="O112" s="105"/>
      <c r="P112" s="105"/>
      <c r="Q112" s="105"/>
      <c r="S112" s="20" t="s">
        <v>21</v>
      </c>
      <c r="T112" s="86"/>
    </row>
    <row r="113" spans="1:20" ht="16.5">
      <c r="A113" s="106"/>
      <c r="B113" s="107"/>
      <c r="C113" s="6"/>
      <c r="D113" s="6"/>
      <c r="E113" s="6"/>
      <c r="F113" s="6"/>
      <c r="G113" s="6"/>
      <c r="H113" s="6"/>
      <c r="I113" s="6"/>
      <c r="J113" s="6"/>
      <c r="K113" s="52" t="str">
        <f t="shared" ref="K113" si="28">K103</f>
        <v>Materials</v>
      </c>
      <c r="L113" s="108"/>
      <c r="M113" s="108"/>
      <c r="N113" s="108"/>
      <c r="O113" s="108"/>
      <c r="P113" s="108"/>
      <c r="Q113" s="108"/>
      <c r="S113" s="20" t="s">
        <v>22</v>
      </c>
      <c r="T113" s="86"/>
    </row>
    <row r="114" spans="1:20" ht="16.5">
      <c r="A114" s="109"/>
      <c r="B114" s="110"/>
      <c r="C114" s="112" t="s">
        <v>3</v>
      </c>
      <c r="D114" s="112" t="s">
        <v>10</v>
      </c>
      <c r="E114" s="112" t="s">
        <v>4</v>
      </c>
      <c r="F114" s="112" t="s">
        <v>5</v>
      </c>
      <c r="G114" s="112" t="s">
        <v>6</v>
      </c>
      <c r="H114" s="112" t="s">
        <v>8</v>
      </c>
      <c r="I114" s="112" t="s">
        <v>9</v>
      </c>
      <c r="J114" s="112" t="s">
        <v>7</v>
      </c>
      <c r="K114" s="54" t="str">
        <f t="shared" ref="K114" si="29">K104</f>
        <v>Total</v>
      </c>
      <c r="L114" s="113" t="str">
        <f>IF(AND(L112="",L113=""),"",SUM(L112:M113))</f>
        <v/>
      </c>
      <c r="M114" s="113"/>
      <c r="N114" s="113" t="str">
        <f>IF(AND(N112="",N113=""),"",SUM(N112:O113))</f>
        <v/>
      </c>
      <c r="O114" s="113"/>
      <c r="P114" s="113" t="str">
        <f>IF(AND(P112="",P113=""),"",SUM(P112:Q113))</f>
        <v/>
      </c>
      <c r="Q114" s="113"/>
      <c r="S114" s="20" t="s">
        <v>14</v>
      </c>
      <c r="T114" s="86"/>
    </row>
    <row r="115" spans="1:20">
      <c r="A115" s="111"/>
      <c r="B115" s="111"/>
      <c r="C115" s="110"/>
      <c r="D115" s="110"/>
      <c r="E115" s="110"/>
      <c r="F115" s="110"/>
      <c r="G115" s="110"/>
      <c r="H115" s="110"/>
      <c r="I115" s="110"/>
      <c r="J115" s="110"/>
    </row>
    <row r="116" spans="1:20">
      <c r="A116" s="103" t="s">
        <v>17</v>
      </c>
      <c r="B116" s="104"/>
      <c r="C116" s="8"/>
      <c r="D116" s="8"/>
      <c r="E116" s="8"/>
      <c r="F116" s="8"/>
      <c r="G116" s="8"/>
      <c r="H116" s="8"/>
      <c r="I116" s="8"/>
      <c r="J116" s="8"/>
    </row>
    <row r="117" spans="1:20">
      <c r="A117" s="103" t="s">
        <v>18</v>
      </c>
      <c r="B117" s="104" t="s">
        <v>18</v>
      </c>
      <c r="C117" s="8"/>
      <c r="D117" s="8"/>
      <c r="E117" s="8"/>
      <c r="F117" s="8"/>
      <c r="G117" s="8"/>
      <c r="H117" s="8"/>
      <c r="I117" s="8"/>
      <c r="J117" s="8"/>
    </row>
    <row r="118" spans="1:20">
      <c r="A118" s="103" t="s">
        <v>19</v>
      </c>
      <c r="B118" s="104" t="s">
        <v>19</v>
      </c>
      <c r="C118" s="8"/>
      <c r="D118" s="8"/>
      <c r="E118" s="8"/>
      <c r="F118" s="8"/>
      <c r="G118" s="8"/>
      <c r="H118" s="8"/>
      <c r="I118" s="8"/>
      <c r="J118" s="8"/>
    </row>
    <row r="119" spans="1:20">
      <c r="A119" s="103" t="s">
        <v>20</v>
      </c>
      <c r="B119" s="104" t="s">
        <v>20</v>
      </c>
      <c r="C119" s="8"/>
      <c r="D119" s="8"/>
      <c r="E119" s="8"/>
      <c r="F119" s="8"/>
      <c r="G119" s="8"/>
      <c r="H119" s="8"/>
      <c r="I119" s="8"/>
      <c r="J119" s="8"/>
    </row>
    <row r="120" spans="1:20" ht="15.75" thickBot="1"/>
    <row r="121" spans="1:20" ht="18" thickBot="1">
      <c r="A121" s="114" t="s">
        <v>115</v>
      </c>
      <c r="B121" s="115" t="s">
        <v>15</v>
      </c>
      <c r="C121" s="116"/>
      <c r="D121" s="116"/>
      <c r="E121" s="116"/>
      <c r="F121" s="116"/>
      <c r="G121" s="116"/>
      <c r="H121" s="116"/>
      <c r="I121" s="116"/>
      <c r="J121" s="116"/>
      <c r="L121" s="117" t="str">
        <f>L111</f>
        <v>Planning</v>
      </c>
      <c r="M121" s="117"/>
      <c r="N121" s="117" t="str">
        <f>N111</f>
        <v>Impl &amp; Monitoring Y1</v>
      </c>
      <c r="O121" s="117"/>
      <c r="P121" s="118" t="str">
        <f>P111</f>
        <v>Impl &amp; Monit Y2-5 (per year)</v>
      </c>
      <c r="Q121" s="119"/>
      <c r="S121" s="18"/>
      <c r="T121" s="19" t="str">
        <f>T111</f>
        <v>1 year</v>
      </c>
    </row>
    <row r="122" spans="1:20" ht="16.5">
      <c r="A122" s="103" t="s">
        <v>16</v>
      </c>
      <c r="B122" s="104" t="s">
        <v>16</v>
      </c>
      <c r="C122" s="5"/>
      <c r="D122" s="6"/>
      <c r="E122" s="6"/>
      <c r="F122" s="6"/>
      <c r="G122" s="6"/>
      <c r="H122" s="6"/>
      <c r="I122" s="6"/>
      <c r="J122" s="6"/>
      <c r="K122" s="54" t="str">
        <f t="shared" ref="K122" si="30">K112</f>
        <v>People</v>
      </c>
      <c r="L122" s="105"/>
      <c r="M122" s="105"/>
      <c r="N122" s="105"/>
      <c r="O122" s="105"/>
      <c r="P122" s="105"/>
      <c r="Q122" s="105"/>
      <c r="S122" s="20" t="s">
        <v>21</v>
      </c>
      <c r="T122" s="86"/>
    </row>
    <row r="123" spans="1:20" ht="16.5">
      <c r="A123" s="106"/>
      <c r="B123" s="107"/>
      <c r="C123" s="6"/>
      <c r="D123" s="6"/>
      <c r="E123" s="6"/>
      <c r="F123" s="6"/>
      <c r="G123" s="6"/>
      <c r="H123" s="6"/>
      <c r="I123" s="6"/>
      <c r="J123" s="6"/>
      <c r="K123" s="52" t="str">
        <f t="shared" ref="K123" si="31">K113</f>
        <v>Materials</v>
      </c>
      <c r="L123" s="108"/>
      <c r="M123" s="108"/>
      <c r="N123" s="108"/>
      <c r="O123" s="108"/>
      <c r="P123" s="108"/>
      <c r="Q123" s="108"/>
      <c r="S123" s="20" t="s">
        <v>22</v>
      </c>
      <c r="T123" s="86"/>
    </row>
    <row r="124" spans="1:20" ht="16.5">
      <c r="A124" s="109"/>
      <c r="B124" s="110"/>
      <c r="C124" s="112" t="s">
        <v>3</v>
      </c>
      <c r="D124" s="112" t="s">
        <v>10</v>
      </c>
      <c r="E124" s="112" t="s">
        <v>4</v>
      </c>
      <c r="F124" s="112" t="s">
        <v>5</v>
      </c>
      <c r="G124" s="112" t="s">
        <v>6</v>
      </c>
      <c r="H124" s="112" t="s">
        <v>8</v>
      </c>
      <c r="I124" s="112" t="s">
        <v>9</v>
      </c>
      <c r="J124" s="112" t="s">
        <v>7</v>
      </c>
      <c r="K124" s="54" t="str">
        <f t="shared" ref="K124" si="32">K114</f>
        <v>Total</v>
      </c>
      <c r="L124" s="113" t="str">
        <f>IF(AND(L122="",L123=""),"",SUM(L122:M123))</f>
        <v/>
      </c>
      <c r="M124" s="113"/>
      <c r="N124" s="113" t="str">
        <f>IF(AND(N122="",N123=""),"",SUM(N122:O123))</f>
        <v/>
      </c>
      <c r="O124" s="113"/>
      <c r="P124" s="113" t="str">
        <f>IF(AND(P122="",P123=""),"",SUM(P122:Q123))</f>
        <v/>
      </c>
      <c r="Q124" s="113"/>
      <c r="S124" s="20" t="s">
        <v>14</v>
      </c>
      <c r="T124" s="86"/>
    </row>
    <row r="125" spans="1:20">
      <c r="A125" s="111"/>
      <c r="B125" s="111"/>
      <c r="C125" s="110"/>
      <c r="D125" s="110"/>
      <c r="E125" s="110"/>
      <c r="F125" s="110"/>
      <c r="G125" s="110"/>
      <c r="H125" s="110"/>
      <c r="I125" s="110"/>
      <c r="J125" s="110"/>
    </row>
    <row r="126" spans="1:20">
      <c r="A126" s="103" t="s">
        <v>17</v>
      </c>
      <c r="B126" s="104"/>
      <c r="C126" s="8"/>
      <c r="D126" s="8"/>
      <c r="E126" s="8"/>
      <c r="F126" s="8"/>
      <c r="G126" s="8"/>
      <c r="H126" s="8"/>
      <c r="I126" s="8"/>
      <c r="J126" s="8"/>
    </row>
    <row r="127" spans="1:20">
      <c r="A127" s="103" t="s">
        <v>18</v>
      </c>
      <c r="B127" s="104" t="s">
        <v>18</v>
      </c>
      <c r="C127" s="8"/>
      <c r="D127" s="8"/>
      <c r="E127" s="8"/>
      <c r="F127" s="8"/>
      <c r="G127" s="8"/>
      <c r="H127" s="8"/>
      <c r="I127" s="8"/>
      <c r="J127" s="8"/>
    </row>
    <row r="128" spans="1:20">
      <c r="A128" s="103" t="s">
        <v>19</v>
      </c>
      <c r="B128" s="104" t="s">
        <v>19</v>
      </c>
      <c r="C128" s="8"/>
      <c r="D128" s="8"/>
      <c r="E128" s="8"/>
      <c r="F128" s="8"/>
      <c r="G128" s="8"/>
      <c r="H128" s="8"/>
      <c r="I128" s="8"/>
      <c r="J128" s="8"/>
    </row>
    <row r="129" spans="1:20">
      <c r="A129" s="103" t="s">
        <v>20</v>
      </c>
      <c r="B129" s="104" t="s">
        <v>20</v>
      </c>
      <c r="C129" s="8"/>
      <c r="D129" s="8"/>
      <c r="E129" s="8"/>
      <c r="F129" s="8"/>
      <c r="G129" s="8"/>
      <c r="H129" s="8"/>
      <c r="I129" s="8"/>
      <c r="J129" s="8"/>
    </row>
    <row r="130" spans="1:20" ht="15.75" thickBot="1"/>
    <row r="131" spans="1:20" ht="18" thickBot="1">
      <c r="A131" s="114" t="s">
        <v>115</v>
      </c>
      <c r="B131" s="115" t="s">
        <v>15</v>
      </c>
      <c r="C131" s="116"/>
      <c r="D131" s="116"/>
      <c r="E131" s="116"/>
      <c r="F131" s="116"/>
      <c r="G131" s="116"/>
      <c r="H131" s="116"/>
      <c r="I131" s="116"/>
      <c r="J131" s="116"/>
      <c r="L131" s="117" t="str">
        <f>L121</f>
        <v>Planning</v>
      </c>
      <c r="M131" s="117"/>
      <c r="N131" s="117" t="str">
        <f>N121</f>
        <v>Impl &amp; Monitoring Y1</v>
      </c>
      <c r="O131" s="117"/>
      <c r="P131" s="118" t="str">
        <f>P121</f>
        <v>Impl &amp; Monit Y2-5 (per year)</v>
      </c>
      <c r="Q131" s="119"/>
      <c r="S131" s="18"/>
      <c r="T131" s="19" t="str">
        <f>T121</f>
        <v>1 year</v>
      </c>
    </row>
    <row r="132" spans="1:20" ht="16.5">
      <c r="A132" s="103" t="s">
        <v>16</v>
      </c>
      <c r="B132" s="104" t="s">
        <v>16</v>
      </c>
      <c r="C132" s="5"/>
      <c r="D132" s="6"/>
      <c r="E132" s="6"/>
      <c r="F132" s="6"/>
      <c r="G132" s="6"/>
      <c r="H132" s="6"/>
      <c r="I132" s="6"/>
      <c r="J132" s="6"/>
      <c r="K132" s="54" t="str">
        <f t="shared" ref="K132:K134" si="33">K122</f>
        <v>People</v>
      </c>
      <c r="L132" s="105"/>
      <c r="M132" s="105"/>
      <c r="N132" s="105"/>
      <c r="O132" s="105"/>
      <c r="P132" s="105"/>
      <c r="Q132" s="105"/>
      <c r="S132" s="20" t="s">
        <v>21</v>
      </c>
      <c r="T132" s="86"/>
    </row>
    <row r="133" spans="1:20" ht="16.5">
      <c r="A133" s="106"/>
      <c r="B133" s="107"/>
      <c r="C133" s="6"/>
      <c r="D133" s="6"/>
      <c r="E133" s="6"/>
      <c r="F133" s="6"/>
      <c r="G133" s="6"/>
      <c r="H133" s="6"/>
      <c r="I133" s="6"/>
      <c r="J133" s="6"/>
      <c r="K133" s="52" t="str">
        <f t="shared" si="33"/>
        <v>Materials</v>
      </c>
      <c r="L133" s="108"/>
      <c r="M133" s="108"/>
      <c r="N133" s="108"/>
      <c r="O133" s="108"/>
      <c r="P133" s="108"/>
      <c r="Q133" s="108"/>
      <c r="S133" s="20" t="s">
        <v>22</v>
      </c>
      <c r="T133" s="86"/>
    </row>
    <row r="134" spans="1:20" ht="16.5">
      <c r="A134" s="109"/>
      <c r="B134" s="110"/>
      <c r="C134" s="112" t="s">
        <v>3</v>
      </c>
      <c r="D134" s="112" t="s">
        <v>10</v>
      </c>
      <c r="E134" s="112" t="s">
        <v>4</v>
      </c>
      <c r="F134" s="112" t="s">
        <v>5</v>
      </c>
      <c r="G134" s="112" t="s">
        <v>6</v>
      </c>
      <c r="H134" s="112" t="s">
        <v>8</v>
      </c>
      <c r="I134" s="112" t="s">
        <v>9</v>
      </c>
      <c r="J134" s="112" t="s">
        <v>7</v>
      </c>
      <c r="K134" s="54" t="str">
        <f t="shared" si="33"/>
        <v>Total</v>
      </c>
      <c r="L134" s="113" t="str">
        <f>IF(AND(L132="",L133=""),"",SUM(L132:M133))</f>
        <v/>
      </c>
      <c r="M134" s="113"/>
      <c r="N134" s="113" t="str">
        <f>IF(AND(N132="",N133=""),"",SUM(N132:O133))</f>
        <v/>
      </c>
      <c r="O134" s="113"/>
      <c r="P134" s="113" t="str">
        <f>IF(AND(P132="",P133=""),"",SUM(P132:Q133))</f>
        <v/>
      </c>
      <c r="Q134" s="113"/>
      <c r="S134" s="20" t="s">
        <v>14</v>
      </c>
      <c r="T134" s="86"/>
    </row>
    <row r="135" spans="1:20">
      <c r="A135" s="111"/>
      <c r="B135" s="111"/>
      <c r="C135" s="110"/>
      <c r="D135" s="110"/>
      <c r="E135" s="110"/>
      <c r="F135" s="110"/>
      <c r="G135" s="110"/>
      <c r="H135" s="110"/>
      <c r="I135" s="110"/>
      <c r="J135" s="110"/>
    </row>
    <row r="136" spans="1:20">
      <c r="A136" s="103" t="s">
        <v>17</v>
      </c>
      <c r="B136" s="104"/>
      <c r="C136" s="8"/>
      <c r="D136" s="8"/>
      <c r="E136" s="8"/>
      <c r="F136" s="8"/>
      <c r="G136" s="8"/>
      <c r="H136" s="8"/>
      <c r="I136" s="8"/>
      <c r="J136" s="8"/>
    </row>
    <row r="137" spans="1:20">
      <c r="A137" s="103" t="s">
        <v>18</v>
      </c>
      <c r="B137" s="104" t="s">
        <v>18</v>
      </c>
      <c r="C137" s="8"/>
      <c r="D137" s="8"/>
      <c r="E137" s="8"/>
      <c r="F137" s="8"/>
      <c r="G137" s="8"/>
      <c r="H137" s="8"/>
      <c r="I137" s="8"/>
      <c r="J137" s="8"/>
    </row>
    <row r="138" spans="1:20">
      <c r="A138" s="103" t="s">
        <v>19</v>
      </c>
      <c r="B138" s="104" t="s">
        <v>19</v>
      </c>
      <c r="C138" s="8"/>
      <c r="D138" s="8"/>
      <c r="E138" s="8"/>
      <c r="F138" s="8"/>
      <c r="G138" s="8"/>
      <c r="H138" s="8"/>
      <c r="I138" s="8"/>
      <c r="J138" s="8"/>
    </row>
    <row r="139" spans="1:20">
      <c r="A139" s="103" t="s">
        <v>20</v>
      </c>
      <c r="B139" s="104" t="s">
        <v>20</v>
      </c>
      <c r="C139" s="8"/>
      <c r="D139" s="8"/>
      <c r="E139" s="8"/>
      <c r="F139" s="8"/>
      <c r="G139" s="8"/>
      <c r="H139" s="8"/>
      <c r="I139" s="8"/>
      <c r="J139" s="8"/>
    </row>
    <row r="140" spans="1:20" ht="15.75" thickBot="1"/>
    <row r="141" spans="1:20" ht="18" thickBot="1">
      <c r="A141" s="114" t="s">
        <v>115</v>
      </c>
      <c r="B141" s="115" t="s">
        <v>15</v>
      </c>
      <c r="C141" s="116"/>
      <c r="D141" s="116"/>
      <c r="E141" s="116"/>
      <c r="F141" s="116"/>
      <c r="G141" s="116"/>
      <c r="H141" s="116"/>
      <c r="I141" s="116"/>
      <c r="J141" s="116"/>
      <c r="L141" s="117" t="str">
        <f>L131</f>
        <v>Planning</v>
      </c>
      <c r="M141" s="117"/>
      <c r="N141" s="117" t="str">
        <f>N131</f>
        <v>Impl &amp; Monitoring Y1</v>
      </c>
      <c r="O141" s="117"/>
      <c r="P141" s="118" t="str">
        <f>P131</f>
        <v>Impl &amp; Monit Y2-5 (per year)</v>
      </c>
      <c r="Q141" s="119"/>
      <c r="S141" s="18"/>
      <c r="T141" s="19" t="str">
        <f>T131</f>
        <v>1 year</v>
      </c>
    </row>
    <row r="142" spans="1:20" ht="16.5">
      <c r="A142" s="103" t="s">
        <v>16</v>
      </c>
      <c r="B142" s="104" t="s">
        <v>16</v>
      </c>
      <c r="C142" s="5"/>
      <c r="D142" s="6"/>
      <c r="E142" s="6"/>
      <c r="F142" s="6"/>
      <c r="G142" s="6"/>
      <c r="H142" s="6"/>
      <c r="I142" s="6"/>
      <c r="J142" s="6"/>
      <c r="K142" s="54" t="str">
        <f t="shared" ref="K142:K144" si="34">K132</f>
        <v>People</v>
      </c>
      <c r="L142" s="105"/>
      <c r="M142" s="105"/>
      <c r="N142" s="105"/>
      <c r="O142" s="105"/>
      <c r="P142" s="105"/>
      <c r="Q142" s="105"/>
      <c r="S142" s="20" t="s">
        <v>21</v>
      </c>
      <c r="T142" s="86"/>
    </row>
    <row r="143" spans="1:20" ht="16.5">
      <c r="A143" s="106"/>
      <c r="B143" s="107"/>
      <c r="C143" s="6"/>
      <c r="D143" s="6"/>
      <c r="E143" s="6"/>
      <c r="F143" s="6"/>
      <c r="G143" s="6"/>
      <c r="H143" s="6"/>
      <c r="I143" s="6"/>
      <c r="J143" s="6"/>
      <c r="K143" s="52" t="str">
        <f t="shared" si="34"/>
        <v>Materials</v>
      </c>
      <c r="L143" s="108"/>
      <c r="M143" s="108"/>
      <c r="N143" s="108"/>
      <c r="O143" s="108"/>
      <c r="P143" s="108"/>
      <c r="Q143" s="108"/>
      <c r="S143" s="20" t="s">
        <v>22</v>
      </c>
      <c r="T143" s="86"/>
    </row>
    <row r="144" spans="1:20" ht="16.5">
      <c r="A144" s="109"/>
      <c r="B144" s="110"/>
      <c r="C144" s="112" t="s">
        <v>3</v>
      </c>
      <c r="D144" s="112" t="s">
        <v>10</v>
      </c>
      <c r="E144" s="112" t="s">
        <v>4</v>
      </c>
      <c r="F144" s="112" t="s">
        <v>5</v>
      </c>
      <c r="G144" s="112" t="s">
        <v>6</v>
      </c>
      <c r="H144" s="112" t="s">
        <v>8</v>
      </c>
      <c r="I144" s="112" t="s">
        <v>9</v>
      </c>
      <c r="J144" s="112" t="s">
        <v>7</v>
      </c>
      <c r="K144" s="54" t="str">
        <f t="shared" si="34"/>
        <v>Total</v>
      </c>
      <c r="L144" s="113" t="str">
        <f>IF(AND(L142="",L143=""),"",SUM(L142:M143))</f>
        <v/>
      </c>
      <c r="M144" s="113"/>
      <c r="N144" s="113" t="str">
        <f>IF(AND(N142="",N143=""),"",SUM(N142:O143))</f>
        <v/>
      </c>
      <c r="O144" s="113"/>
      <c r="P144" s="113" t="str">
        <f>IF(AND(P142="",P143=""),"",SUM(P142:Q143))</f>
        <v/>
      </c>
      <c r="Q144" s="113"/>
      <c r="S144" s="20" t="s">
        <v>14</v>
      </c>
      <c r="T144" s="86"/>
    </row>
    <row r="145" spans="1:20">
      <c r="A145" s="111"/>
      <c r="B145" s="111"/>
      <c r="C145" s="110"/>
      <c r="D145" s="110"/>
      <c r="E145" s="110"/>
      <c r="F145" s="110"/>
      <c r="G145" s="110"/>
      <c r="H145" s="110"/>
      <c r="I145" s="110"/>
      <c r="J145" s="110"/>
    </row>
    <row r="146" spans="1:20">
      <c r="A146" s="103" t="s">
        <v>17</v>
      </c>
      <c r="B146" s="104"/>
      <c r="C146" s="8"/>
      <c r="D146" s="8"/>
      <c r="E146" s="8"/>
      <c r="F146" s="8"/>
      <c r="G146" s="8"/>
      <c r="H146" s="8"/>
      <c r="I146" s="8"/>
      <c r="J146" s="8"/>
    </row>
    <row r="147" spans="1:20">
      <c r="A147" s="103" t="s">
        <v>18</v>
      </c>
      <c r="B147" s="104" t="s">
        <v>18</v>
      </c>
      <c r="C147" s="8"/>
      <c r="D147" s="8"/>
      <c r="E147" s="8"/>
      <c r="F147" s="8"/>
      <c r="G147" s="8"/>
      <c r="H147" s="8"/>
      <c r="I147" s="8"/>
      <c r="J147" s="8"/>
    </row>
    <row r="148" spans="1:20">
      <c r="A148" s="103" t="s">
        <v>19</v>
      </c>
      <c r="B148" s="104" t="s">
        <v>19</v>
      </c>
      <c r="C148" s="8"/>
      <c r="D148" s="8"/>
      <c r="E148" s="8"/>
      <c r="F148" s="8"/>
      <c r="G148" s="8"/>
      <c r="H148" s="8"/>
      <c r="I148" s="8"/>
      <c r="J148" s="8"/>
    </row>
    <row r="149" spans="1:20">
      <c r="A149" s="103" t="s">
        <v>20</v>
      </c>
      <c r="B149" s="104" t="s">
        <v>20</v>
      </c>
      <c r="C149" s="8"/>
      <c r="D149" s="8"/>
      <c r="E149" s="8"/>
      <c r="F149" s="8"/>
      <c r="G149" s="8"/>
      <c r="H149" s="8"/>
      <c r="I149" s="8"/>
      <c r="J149" s="8"/>
    </row>
    <row r="150" spans="1:20" ht="15.75" thickBot="1"/>
    <row r="151" spans="1:20" ht="18" thickBot="1">
      <c r="A151" s="114" t="s">
        <v>115</v>
      </c>
      <c r="B151" s="115" t="s">
        <v>15</v>
      </c>
      <c r="C151" s="116"/>
      <c r="D151" s="116"/>
      <c r="E151" s="116"/>
      <c r="F151" s="116"/>
      <c r="G151" s="116"/>
      <c r="H151" s="116"/>
      <c r="I151" s="116"/>
      <c r="J151" s="116"/>
      <c r="L151" s="117" t="str">
        <f>L141</f>
        <v>Planning</v>
      </c>
      <c r="M151" s="117"/>
      <c r="N151" s="117" t="str">
        <f>N141</f>
        <v>Impl &amp; Monitoring Y1</v>
      </c>
      <c r="O151" s="117"/>
      <c r="P151" s="118" t="str">
        <f>P141</f>
        <v>Impl &amp; Monit Y2-5 (per year)</v>
      </c>
      <c r="Q151" s="119"/>
      <c r="S151" s="18"/>
      <c r="T151" s="19" t="str">
        <f>T141</f>
        <v>1 year</v>
      </c>
    </row>
    <row r="152" spans="1:20" ht="16.5">
      <c r="A152" s="103" t="s">
        <v>16</v>
      </c>
      <c r="B152" s="104" t="s">
        <v>16</v>
      </c>
      <c r="C152" s="5"/>
      <c r="D152" s="6"/>
      <c r="E152" s="6"/>
      <c r="F152" s="6"/>
      <c r="G152" s="6"/>
      <c r="H152" s="6"/>
      <c r="I152" s="6"/>
      <c r="J152" s="6"/>
      <c r="K152" s="54" t="str">
        <f t="shared" ref="K152:K154" si="35">K142</f>
        <v>People</v>
      </c>
      <c r="L152" s="105"/>
      <c r="M152" s="105"/>
      <c r="N152" s="105"/>
      <c r="O152" s="105"/>
      <c r="P152" s="105"/>
      <c r="Q152" s="105"/>
      <c r="S152" s="20" t="s">
        <v>21</v>
      </c>
      <c r="T152" s="86"/>
    </row>
    <row r="153" spans="1:20" ht="16.5">
      <c r="A153" s="106"/>
      <c r="B153" s="107"/>
      <c r="C153" s="6"/>
      <c r="D153" s="6"/>
      <c r="E153" s="6"/>
      <c r="F153" s="6"/>
      <c r="G153" s="6"/>
      <c r="H153" s="6"/>
      <c r="I153" s="6"/>
      <c r="J153" s="6"/>
      <c r="K153" s="52" t="str">
        <f t="shared" si="35"/>
        <v>Materials</v>
      </c>
      <c r="L153" s="108"/>
      <c r="M153" s="108"/>
      <c r="N153" s="108"/>
      <c r="O153" s="108"/>
      <c r="P153" s="108"/>
      <c r="Q153" s="108"/>
      <c r="S153" s="20" t="s">
        <v>22</v>
      </c>
      <c r="T153" s="86"/>
    </row>
    <row r="154" spans="1:20" ht="16.5">
      <c r="A154" s="109"/>
      <c r="B154" s="110"/>
      <c r="C154" s="112" t="s">
        <v>3</v>
      </c>
      <c r="D154" s="112" t="s">
        <v>10</v>
      </c>
      <c r="E154" s="112" t="s">
        <v>4</v>
      </c>
      <c r="F154" s="112" t="s">
        <v>5</v>
      </c>
      <c r="G154" s="112" t="s">
        <v>6</v>
      </c>
      <c r="H154" s="112" t="s">
        <v>8</v>
      </c>
      <c r="I154" s="112" t="s">
        <v>9</v>
      </c>
      <c r="J154" s="112" t="s">
        <v>7</v>
      </c>
      <c r="K154" s="54" t="str">
        <f t="shared" si="35"/>
        <v>Total</v>
      </c>
      <c r="L154" s="113" t="str">
        <f>IF(AND(L152="",L153=""),"",SUM(L152:M153))</f>
        <v/>
      </c>
      <c r="M154" s="113"/>
      <c r="N154" s="113" t="str">
        <f>IF(AND(N152="",N153=""),"",SUM(N152:O153))</f>
        <v/>
      </c>
      <c r="O154" s="113"/>
      <c r="P154" s="113" t="str">
        <f>IF(AND(P152="",P153=""),"",SUM(P152:Q153))</f>
        <v/>
      </c>
      <c r="Q154" s="113"/>
      <c r="S154" s="20" t="s">
        <v>14</v>
      </c>
      <c r="T154" s="86"/>
    </row>
    <row r="155" spans="1:20">
      <c r="A155" s="111"/>
      <c r="B155" s="111"/>
      <c r="C155" s="110"/>
      <c r="D155" s="110"/>
      <c r="E155" s="110"/>
      <c r="F155" s="110"/>
      <c r="G155" s="110"/>
      <c r="H155" s="110"/>
      <c r="I155" s="110"/>
      <c r="J155" s="110"/>
    </row>
    <row r="156" spans="1:20">
      <c r="A156" s="103" t="s">
        <v>17</v>
      </c>
      <c r="B156" s="104"/>
      <c r="C156" s="8"/>
      <c r="D156" s="8"/>
      <c r="E156" s="8"/>
      <c r="F156" s="8"/>
      <c r="G156" s="8"/>
      <c r="H156" s="8"/>
      <c r="I156" s="8"/>
      <c r="J156" s="8"/>
    </row>
    <row r="157" spans="1:20">
      <c r="A157" s="103" t="s">
        <v>18</v>
      </c>
      <c r="B157" s="104" t="s">
        <v>18</v>
      </c>
      <c r="C157" s="8"/>
      <c r="D157" s="8"/>
      <c r="E157" s="8"/>
      <c r="F157" s="8"/>
      <c r="G157" s="8"/>
      <c r="H157" s="8"/>
      <c r="I157" s="8"/>
      <c r="J157" s="8"/>
    </row>
    <row r="158" spans="1:20">
      <c r="A158" s="103" t="s">
        <v>19</v>
      </c>
      <c r="B158" s="104" t="s">
        <v>19</v>
      </c>
      <c r="C158" s="8"/>
      <c r="D158" s="8"/>
      <c r="E158" s="8"/>
      <c r="F158" s="8"/>
      <c r="G158" s="8"/>
      <c r="H158" s="8"/>
      <c r="I158" s="8"/>
      <c r="J158" s="8"/>
    </row>
    <row r="159" spans="1:20">
      <c r="A159" s="103" t="s">
        <v>20</v>
      </c>
      <c r="B159" s="104" t="s">
        <v>20</v>
      </c>
      <c r="C159" s="8"/>
      <c r="D159" s="8"/>
      <c r="E159" s="8"/>
      <c r="F159" s="8"/>
      <c r="G159" s="8"/>
      <c r="H159" s="8"/>
      <c r="I159" s="8"/>
      <c r="J159" s="8"/>
    </row>
    <row r="160" spans="1:20" ht="15.75" thickBot="1"/>
    <row r="161" spans="1:20" ht="18" thickBot="1">
      <c r="A161" s="114" t="s">
        <v>115</v>
      </c>
      <c r="B161" s="115" t="s">
        <v>15</v>
      </c>
      <c r="C161" s="116"/>
      <c r="D161" s="116"/>
      <c r="E161" s="116"/>
      <c r="F161" s="116"/>
      <c r="G161" s="116"/>
      <c r="H161" s="116"/>
      <c r="I161" s="116"/>
      <c r="J161" s="116"/>
      <c r="L161" s="117" t="str">
        <f>L151</f>
        <v>Planning</v>
      </c>
      <c r="M161" s="117"/>
      <c r="N161" s="117" t="str">
        <f>N151</f>
        <v>Impl &amp; Monitoring Y1</v>
      </c>
      <c r="O161" s="117"/>
      <c r="P161" s="118" t="str">
        <f>P151</f>
        <v>Impl &amp; Monit Y2-5 (per year)</v>
      </c>
      <c r="Q161" s="119"/>
      <c r="S161" s="18"/>
      <c r="T161" s="19" t="str">
        <f>T151</f>
        <v>1 year</v>
      </c>
    </row>
    <row r="162" spans="1:20" ht="16.5">
      <c r="A162" s="103" t="s">
        <v>16</v>
      </c>
      <c r="B162" s="104" t="s">
        <v>16</v>
      </c>
      <c r="C162" s="5"/>
      <c r="D162" s="6"/>
      <c r="E162" s="6"/>
      <c r="F162" s="6"/>
      <c r="G162" s="6"/>
      <c r="H162" s="6"/>
      <c r="I162" s="6"/>
      <c r="J162" s="6"/>
      <c r="K162" s="54" t="str">
        <f t="shared" ref="K162:K164" si="36">K152</f>
        <v>People</v>
      </c>
      <c r="L162" s="105"/>
      <c r="M162" s="105"/>
      <c r="N162" s="105"/>
      <c r="O162" s="105"/>
      <c r="P162" s="105"/>
      <c r="Q162" s="105"/>
      <c r="S162" s="20" t="s">
        <v>21</v>
      </c>
      <c r="T162" s="86"/>
    </row>
    <row r="163" spans="1:20" ht="16.5">
      <c r="A163" s="106"/>
      <c r="B163" s="107"/>
      <c r="C163" s="6"/>
      <c r="D163" s="6"/>
      <c r="E163" s="6"/>
      <c r="F163" s="6"/>
      <c r="G163" s="6"/>
      <c r="H163" s="6"/>
      <c r="I163" s="6"/>
      <c r="J163" s="6"/>
      <c r="K163" s="52" t="str">
        <f t="shared" si="36"/>
        <v>Materials</v>
      </c>
      <c r="L163" s="108"/>
      <c r="M163" s="108"/>
      <c r="N163" s="108"/>
      <c r="O163" s="108"/>
      <c r="P163" s="108"/>
      <c r="Q163" s="108"/>
      <c r="S163" s="20" t="s">
        <v>22</v>
      </c>
      <c r="T163" s="86"/>
    </row>
    <row r="164" spans="1:20" ht="16.5">
      <c r="A164" s="109"/>
      <c r="B164" s="110"/>
      <c r="C164" s="112" t="s">
        <v>3</v>
      </c>
      <c r="D164" s="112" t="s">
        <v>10</v>
      </c>
      <c r="E164" s="112" t="s">
        <v>4</v>
      </c>
      <c r="F164" s="112" t="s">
        <v>5</v>
      </c>
      <c r="G164" s="112" t="s">
        <v>6</v>
      </c>
      <c r="H164" s="112" t="s">
        <v>8</v>
      </c>
      <c r="I164" s="112" t="s">
        <v>9</v>
      </c>
      <c r="J164" s="112" t="s">
        <v>7</v>
      </c>
      <c r="K164" s="54" t="str">
        <f t="shared" si="36"/>
        <v>Total</v>
      </c>
      <c r="L164" s="113" t="str">
        <f>IF(AND(L162="",L163=""),"",SUM(L162:M163))</f>
        <v/>
      </c>
      <c r="M164" s="113"/>
      <c r="N164" s="113" t="str">
        <f>IF(AND(N162="",N163=""),"",SUM(N162:O163))</f>
        <v/>
      </c>
      <c r="O164" s="113"/>
      <c r="P164" s="113" t="str">
        <f>IF(AND(P162="",P163=""),"",SUM(P162:Q163))</f>
        <v/>
      </c>
      <c r="Q164" s="113"/>
      <c r="S164" s="20" t="s">
        <v>14</v>
      </c>
      <c r="T164" s="86"/>
    </row>
    <row r="165" spans="1:20">
      <c r="A165" s="111"/>
      <c r="B165" s="111"/>
      <c r="C165" s="110"/>
      <c r="D165" s="110"/>
      <c r="E165" s="110"/>
      <c r="F165" s="110"/>
      <c r="G165" s="110"/>
      <c r="H165" s="110"/>
      <c r="I165" s="110"/>
      <c r="J165" s="110"/>
    </row>
    <row r="166" spans="1:20">
      <c r="A166" s="103" t="s">
        <v>17</v>
      </c>
      <c r="B166" s="104"/>
      <c r="C166" s="8"/>
      <c r="D166" s="8"/>
      <c r="E166" s="8"/>
      <c r="F166" s="8"/>
      <c r="G166" s="8"/>
      <c r="H166" s="8"/>
      <c r="I166" s="8"/>
      <c r="J166" s="8"/>
    </row>
    <row r="167" spans="1:20">
      <c r="A167" s="103" t="s">
        <v>18</v>
      </c>
      <c r="B167" s="104" t="s">
        <v>18</v>
      </c>
      <c r="C167" s="8"/>
      <c r="D167" s="8"/>
      <c r="E167" s="8"/>
      <c r="F167" s="8"/>
      <c r="G167" s="8"/>
      <c r="H167" s="8"/>
      <c r="I167" s="8"/>
      <c r="J167" s="8"/>
    </row>
    <row r="168" spans="1:20">
      <c r="A168" s="103" t="s">
        <v>19</v>
      </c>
      <c r="B168" s="104" t="s">
        <v>19</v>
      </c>
      <c r="C168" s="8"/>
      <c r="D168" s="8"/>
      <c r="E168" s="8"/>
      <c r="F168" s="8"/>
      <c r="G168" s="8"/>
      <c r="H168" s="8"/>
      <c r="I168" s="8"/>
      <c r="J168" s="8"/>
    </row>
    <row r="169" spans="1:20">
      <c r="A169" s="103" t="s">
        <v>20</v>
      </c>
      <c r="B169" s="104" t="s">
        <v>20</v>
      </c>
      <c r="C169" s="8"/>
      <c r="D169" s="8"/>
      <c r="E169" s="8"/>
      <c r="F169" s="8"/>
      <c r="G169" s="8"/>
      <c r="H169" s="8"/>
      <c r="I169" s="8"/>
      <c r="J169" s="8"/>
    </row>
    <row r="170" spans="1:20" ht="15.75" thickBot="1"/>
    <row r="171" spans="1:20" ht="18" thickBot="1">
      <c r="A171" s="114" t="s">
        <v>115</v>
      </c>
      <c r="B171" s="115" t="s">
        <v>15</v>
      </c>
      <c r="C171" s="116"/>
      <c r="D171" s="116"/>
      <c r="E171" s="116"/>
      <c r="F171" s="116"/>
      <c r="G171" s="116"/>
      <c r="H171" s="116"/>
      <c r="I171" s="116"/>
      <c r="J171" s="116"/>
      <c r="L171" s="117" t="str">
        <f>L161</f>
        <v>Planning</v>
      </c>
      <c r="M171" s="117"/>
      <c r="N171" s="117" t="str">
        <f>N161</f>
        <v>Impl &amp; Monitoring Y1</v>
      </c>
      <c r="O171" s="117"/>
      <c r="P171" s="118" t="str">
        <f>P161</f>
        <v>Impl &amp; Monit Y2-5 (per year)</v>
      </c>
      <c r="Q171" s="119"/>
      <c r="S171" s="18"/>
      <c r="T171" s="19" t="str">
        <f>T161</f>
        <v>1 year</v>
      </c>
    </row>
    <row r="172" spans="1:20" ht="16.5">
      <c r="A172" s="103" t="s">
        <v>16</v>
      </c>
      <c r="B172" s="104" t="s">
        <v>16</v>
      </c>
      <c r="C172" s="5"/>
      <c r="D172" s="6"/>
      <c r="E172" s="6"/>
      <c r="F172" s="6"/>
      <c r="G172" s="6"/>
      <c r="H172" s="6"/>
      <c r="I172" s="6"/>
      <c r="J172" s="6"/>
      <c r="K172" s="54" t="str">
        <f t="shared" ref="K172:K174" si="37">K162</f>
        <v>People</v>
      </c>
      <c r="L172" s="105"/>
      <c r="M172" s="105"/>
      <c r="N172" s="105"/>
      <c r="O172" s="105"/>
      <c r="P172" s="105"/>
      <c r="Q172" s="105"/>
      <c r="S172" s="20" t="s">
        <v>21</v>
      </c>
      <c r="T172" s="86"/>
    </row>
    <row r="173" spans="1:20" ht="16.5">
      <c r="A173" s="106"/>
      <c r="B173" s="107"/>
      <c r="C173" s="6"/>
      <c r="D173" s="6"/>
      <c r="E173" s="6"/>
      <c r="F173" s="6"/>
      <c r="G173" s="6"/>
      <c r="H173" s="6"/>
      <c r="I173" s="6"/>
      <c r="J173" s="6"/>
      <c r="K173" s="52" t="str">
        <f t="shared" si="37"/>
        <v>Materials</v>
      </c>
      <c r="L173" s="108"/>
      <c r="M173" s="108"/>
      <c r="N173" s="108"/>
      <c r="O173" s="108"/>
      <c r="P173" s="108"/>
      <c r="Q173" s="108"/>
      <c r="S173" s="20" t="s">
        <v>22</v>
      </c>
      <c r="T173" s="86"/>
    </row>
    <row r="174" spans="1:20" ht="16.5">
      <c r="A174" s="109"/>
      <c r="B174" s="110"/>
      <c r="C174" s="112" t="s">
        <v>3</v>
      </c>
      <c r="D174" s="112" t="s">
        <v>10</v>
      </c>
      <c r="E174" s="112" t="s">
        <v>4</v>
      </c>
      <c r="F174" s="112" t="s">
        <v>5</v>
      </c>
      <c r="G174" s="112" t="s">
        <v>6</v>
      </c>
      <c r="H174" s="112" t="s">
        <v>8</v>
      </c>
      <c r="I174" s="112" t="s">
        <v>9</v>
      </c>
      <c r="J174" s="112" t="s">
        <v>7</v>
      </c>
      <c r="K174" s="54" t="str">
        <f t="shared" si="37"/>
        <v>Total</v>
      </c>
      <c r="L174" s="113" t="str">
        <f>IF(AND(L172="",L173=""),"",SUM(L172:M173))</f>
        <v/>
      </c>
      <c r="M174" s="113"/>
      <c r="N174" s="113" t="str">
        <f>IF(AND(N172="",N173=""),"",SUM(N172:O173))</f>
        <v/>
      </c>
      <c r="O174" s="113"/>
      <c r="P174" s="113" t="str">
        <f>IF(AND(P172="",P173=""),"",SUM(P172:Q173))</f>
        <v/>
      </c>
      <c r="Q174" s="113"/>
      <c r="S174" s="20" t="s">
        <v>14</v>
      </c>
      <c r="T174" s="86"/>
    </row>
    <row r="175" spans="1:20">
      <c r="A175" s="111"/>
      <c r="B175" s="111"/>
      <c r="C175" s="110"/>
      <c r="D175" s="110"/>
      <c r="E175" s="110"/>
      <c r="F175" s="110"/>
      <c r="G175" s="110"/>
      <c r="H175" s="110"/>
      <c r="I175" s="110"/>
      <c r="J175" s="110"/>
    </row>
    <row r="176" spans="1:20">
      <c r="A176" s="103" t="s">
        <v>17</v>
      </c>
      <c r="B176" s="104"/>
      <c r="C176" s="8"/>
      <c r="D176" s="8"/>
      <c r="E176" s="8"/>
      <c r="F176" s="8"/>
      <c r="G176" s="8"/>
      <c r="H176" s="8"/>
      <c r="I176" s="8"/>
      <c r="J176" s="8"/>
    </row>
    <row r="177" spans="1:20">
      <c r="A177" s="103" t="s">
        <v>18</v>
      </c>
      <c r="B177" s="104" t="s">
        <v>18</v>
      </c>
      <c r="C177" s="8"/>
      <c r="D177" s="8"/>
      <c r="E177" s="8"/>
      <c r="F177" s="8"/>
      <c r="G177" s="8"/>
      <c r="H177" s="8"/>
      <c r="I177" s="8"/>
      <c r="J177" s="8"/>
    </row>
    <row r="178" spans="1:20">
      <c r="A178" s="103" t="s">
        <v>19</v>
      </c>
      <c r="B178" s="104" t="s">
        <v>19</v>
      </c>
      <c r="C178" s="8"/>
      <c r="D178" s="8"/>
      <c r="E178" s="8"/>
      <c r="F178" s="8"/>
      <c r="G178" s="8"/>
      <c r="H178" s="8"/>
      <c r="I178" s="8"/>
      <c r="J178" s="8"/>
    </row>
    <row r="179" spans="1:20">
      <c r="A179" s="103" t="s">
        <v>20</v>
      </c>
      <c r="B179" s="104" t="s">
        <v>20</v>
      </c>
      <c r="C179" s="8"/>
      <c r="D179" s="8"/>
      <c r="E179" s="8"/>
      <c r="F179" s="8"/>
      <c r="G179" s="8"/>
      <c r="H179" s="8"/>
      <c r="I179" s="8"/>
      <c r="J179" s="8"/>
    </row>
    <row r="180" spans="1:20" ht="15.75" thickBot="1"/>
    <row r="181" spans="1:20" ht="18" thickBot="1">
      <c r="A181" s="114" t="s">
        <v>115</v>
      </c>
      <c r="B181" s="115" t="s">
        <v>15</v>
      </c>
      <c r="C181" s="116"/>
      <c r="D181" s="116"/>
      <c r="E181" s="116"/>
      <c r="F181" s="116"/>
      <c r="G181" s="116"/>
      <c r="H181" s="116"/>
      <c r="I181" s="116"/>
      <c r="J181" s="116"/>
      <c r="L181" s="117" t="str">
        <f>L171</f>
        <v>Planning</v>
      </c>
      <c r="M181" s="117"/>
      <c r="N181" s="117" t="str">
        <f>N171</f>
        <v>Impl &amp; Monitoring Y1</v>
      </c>
      <c r="O181" s="117"/>
      <c r="P181" s="118" t="str">
        <f>P171</f>
        <v>Impl &amp; Monit Y2-5 (per year)</v>
      </c>
      <c r="Q181" s="119"/>
      <c r="S181" s="18"/>
      <c r="T181" s="19" t="str">
        <f>T171</f>
        <v>1 year</v>
      </c>
    </row>
    <row r="182" spans="1:20" ht="16.5">
      <c r="A182" s="103" t="s">
        <v>16</v>
      </c>
      <c r="B182" s="104" t="s">
        <v>16</v>
      </c>
      <c r="C182" s="5"/>
      <c r="D182" s="6"/>
      <c r="E182" s="6"/>
      <c r="F182" s="6"/>
      <c r="G182" s="6"/>
      <c r="H182" s="6"/>
      <c r="I182" s="6"/>
      <c r="J182" s="6"/>
      <c r="K182" s="54" t="str">
        <f t="shared" ref="K182:K184" si="38">K172</f>
        <v>People</v>
      </c>
      <c r="L182" s="105"/>
      <c r="M182" s="105"/>
      <c r="N182" s="105"/>
      <c r="O182" s="105"/>
      <c r="P182" s="105"/>
      <c r="Q182" s="105"/>
      <c r="S182" s="20" t="s">
        <v>21</v>
      </c>
      <c r="T182" s="86"/>
    </row>
    <row r="183" spans="1:20" ht="16.5">
      <c r="A183" s="106"/>
      <c r="B183" s="107"/>
      <c r="C183" s="6"/>
      <c r="D183" s="6"/>
      <c r="E183" s="6"/>
      <c r="F183" s="6"/>
      <c r="G183" s="6"/>
      <c r="H183" s="6"/>
      <c r="I183" s="6"/>
      <c r="J183" s="6"/>
      <c r="K183" s="52" t="str">
        <f t="shared" si="38"/>
        <v>Materials</v>
      </c>
      <c r="L183" s="108"/>
      <c r="M183" s="108"/>
      <c r="N183" s="108"/>
      <c r="O183" s="108"/>
      <c r="P183" s="108"/>
      <c r="Q183" s="108"/>
      <c r="S183" s="20" t="s">
        <v>22</v>
      </c>
      <c r="T183" s="86"/>
    </row>
    <row r="184" spans="1:20" ht="16.5">
      <c r="A184" s="109"/>
      <c r="B184" s="110"/>
      <c r="C184" s="112" t="s">
        <v>3</v>
      </c>
      <c r="D184" s="112" t="s">
        <v>10</v>
      </c>
      <c r="E184" s="112" t="s">
        <v>4</v>
      </c>
      <c r="F184" s="112" t="s">
        <v>5</v>
      </c>
      <c r="G184" s="112" t="s">
        <v>6</v>
      </c>
      <c r="H184" s="112" t="s">
        <v>8</v>
      </c>
      <c r="I184" s="112" t="s">
        <v>9</v>
      </c>
      <c r="J184" s="112" t="s">
        <v>7</v>
      </c>
      <c r="K184" s="54" t="str">
        <f t="shared" si="38"/>
        <v>Total</v>
      </c>
      <c r="L184" s="113" t="str">
        <f>IF(AND(L182="",L183=""),"",SUM(L182:M183))</f>
        <v/>
      </c>
      <c r="M184" s="113"/>
      <c r="N184" s="113" t="str">
        <f>IF(AND(N182="",N183=""),"",SUM(N182:O183))</f>
        <v/>
      </c>
      <c r="O184" s="113"/>
      <c r="P184" s="113" t="str">
        <f>IF(AND(P182="",P183=""),"",SUM(P182:Q183))</f>
        <v/>
      </c>
      <c r="Q184" s="113"/>
      <c r="S184" s="20" t="s">
        <v>14</v>
      </c>
      <c r="T184" s="86"/>
    </row>
    <row r="185" spans="1:20">
      <c r="A185" s="111"/>
      <c r="B185" s="111"/>
      <c r="C185" s="110"/>
      <c r="D185" s="110"/>
      <c r="E185" s="110"/>
      <c r="F185" s="110"/>
      <c r="G185" s="110"/>
      <c r="H185" s="110"/>
      <c r="I185" s="110"/>
      <c r="J185" s="110"/>
    </row>
    <row r="186" spans="1:20">
      <c r="A186" s="103" t="s">
        <v>17</v>
      </c>
      <c r="B186" s="104"/>
      <c r="C186" s="8"/>
      <c r="D186" s="8"/>
      <c r="E186" s="8"/>
      <c r="F186" s="8"/>
      <c r="G186" s="8"/>
      <c r="H186" s="8"/>
      <c r="I186" s="8"/>
      <c r="J186" s="8"/>
    </row>
    <row r="187" spans="1:20">
      <c r="A187" s="103" t="s">
        <v>18</v>
      </c>
      <c r="B187" s="104" t="s">
        <v>18</v>
      </c>
      <c r="C187" s="8"/>
      <c r="D187" s="8"/>
      <c r="E187" s="8"/>
      <c r="F187" s="8"/>
      <c r="G187" s="8"/>
      <c r="H187" s="8"/>
      <c r="I187" s="8"/>
      <c r="J187" s="8"/>
    </row>
    <row r="188" spans="1:20">
      <c r="A188" s="103" t="s">
        <v>19</v>
      </c>
      <c r="B188" s="104" t="s">
        <v>19</v>
      </c>
      <c r="C188" s="8"/>
      <c r="D188" s="8"/>
      <c r="E188" s="8"/>
      <c r="F188" s="8"/>
      <c r="G188" s="8"/>
      <c r="H188" s="8"/>
      <c r="I188" s="8"/>
      <c r="J188" s="8"/>
    </row>
    <row r="189" spans="1:20">
      <c r="A189" s="103" t="s">
        <v>20</v>
      </c>
      <c r="B189" s="104" t="s">
        <v>20</v>
      </c>
      <c r="C189" s="8"/>
      <c r="D189" s="8"/>
      <c r="E189" s="8"/>
      <c r="F189" s="8"/>
      <c r="G189" s="8"/>
      <c r="H189" s="8"/>
      <c r="I189" s="8"/>
      <c r="J189" s="8"/>
    </row>
    <row r="190" spans="1:20" ht="15.75" thickBot="1"/>
    <row r="191" spans="1:20" ht="18" thickBot="1">
      <c r="A191" s="114" t="s">
        <v>115</v>
      </c>
      <c r="B191" s="115" t="s">
        <v>15</v>
      </c>
      <c r="C191" s="116"/>
      <c r="D191" s="116"/>
      <c r="E191" s="116"/>
      <c r="F191" s="116"/>
      <c r="G191" s="116"/>
      <c r="H191" s="116"/>
      <c r="I191" s="116"/>
      <c r="J191" s="116"/>
      <c r="L191" s="117" t="str">
        <f>L181</f>
        <v>Planning</v>
      </c>
      <c r="M191" s="117"/>
      <c r="N191" s="117" t="str">
        <f>N181</f>
        <v>Impl &amp; Monitoring Y1</v>
      </c>
      <c r="O191" s="117"/>
      <c r="P191" s="118" t="str">
        <f>P181</f>
        <v>Impl &amp; Monit Y2-5 (per year)</v>
      </c>
      <c r="Q191" s="119"/>
      <c r="S191" s="18"/>
      <c r="T191" s="19" t="str">
        <f>T181</f>
        <v>1 year</v>
      </c>
    </row>
    <row r="192" spans="1:20" ht="16.5">
      <c r="A192" s="103" t="s">
        <v>16</v>
      </c>
      <c r="B192" s="104" t="s">
        <v>16</v>
      </c>
      <c r="C192" s="5"/>
      <c r="D192" s="6"/>
      <c r="E192" s="6"/>
      <c r="F192" s="6"/>
      <c r="G192" s="6"/>
      <c r="H192" s="6"/>
      <c r="I192" s="6"/>
      <c r="J192" s="6"/>
      <c r="K192" s="54" t="str">
        <f t="shared" ref="K192:K194" si="39">K182</f>
        <v>People</v>
      </c>
      <c r="L192" s="105"/>
      <c r="M192" s="105"/>
      <c r="N192" s="105"/>
      <c r="O192" s="105"/>
      <c r="P192" s="105"/>
      <c r="Q192" s="105"/>
      <c r="S192" s="20" t="s">
        <v>21</v>
      </c>
      <c r="T192" s="86"/>
    </row>
    <row r="193" spans="1:20" ht="16.5">
      <c r="A193" s="106"/>
      <c r="B193" s="107"/>
      <c r="C193" s="6"/>
      <c r="D193" s="6"/>
      <c r="E193" s="6"/>
      <c r="F193" s="6"/>
      <c r="G193" s="6"/>
      <c r="H193" s="6"/>
      <c r="I193" s="6"/>
      <c r="J193" s="6"/>
      <c r="K193" s="52" t="str">
        <f t="shared" si="39"/>
        <v>Materials</v>
      </c>
      <c r="L193" s="108"/>
      <c r="M193" s="108"/>
      <c r="N193" s="108"/>
      <c r="O193" s="108"/>
      <c r="P193" s="108"/>
      <c r="Q193" s="108"/>
      <c r="S193" s="20" t="s">
        <v>22</v>
      </c>
      <c r="T193" s="86"/>
    </row>
    <row r="194" spans="1:20" ht="16.5">
      <c r="A194" s="109"/>
      <c r="B194" s="110"/>
      <c r="C194" s="112" t="s">
        <v>3</v>
      </c>
      <c r="D194" s="112" t="s">
        <v>10</v>
      </c>
      <c r="E194" s="112" t="s">
        <v>4</v>
      </c>
      <c r="F194" s="112" t="s">
        <v>5</v>
      </c>
      <c r="G194" s="112" t="s">
        <v>6</v>
      </c>
      <c r="H194" s="112" t="s">
        <v>8</v>
      </c>
      <c r="I194" s="112" t="s">
        <v>9</v>
      </c>
      <c r="J194" s="112" t="s">
        <v>7</v>
      </c>
      <c r="K194" s="54" t="str">
        <f t="shared" si="39"/>
        <v>Total</v>
      </c>
      <c r="L194" s="113" t="str">
        <f>IF(AND(L192="",L193=""),"",SUM(L192:M193))</f>
        <v/>
      </c>
      <c r="M194" s="113"/>
      <c r="N194" s="113" t="str">
        <f>IF(AND(N192="",N193=""),"",SUM(N192:O193))</f>
        <v/>
      </c>
      <c r="O194" s="113"/>
      <c r="P194" s="113" t="str">
        <f>IF(AND(P192="",P193=""),"",SUM(P192:Q193))</f>
        <v/>
      </c>
      <c r="Q194" s="113"/>
      <c r="S194" s="20" t="s">
        <v>14</v>
      </c>
      <c r="T194" s="86"/>
    </row>
    <row r="195" spans="1:20">
      <c r="A195" s="111"/>
      <c r="B195" s="111"/>
      <c r="C195" s="110"/>
      <c r="D195" s="110"/>
      <c r="E195" s="110"/>
      <c r="F195" s="110"/>
      <c r="G195" s="110"/>
      <c r="H195" s="110"/>
      <c r="I195" s="110"/>
      <c r="J195" s="110"/>
    </row>
    <row r="196" spans="1:20">
      <c r="A196" s="103" t="s">
        <v>17</v>
      </c>
      <c r="B196" s="104"/>
      <c r="C196" s="8"/>
      <c r="D196" s="8"/>
      <c r="E196" s="8"/>
      <c r="F196" s="8"/>
      <c r="G196" s="8"/>
      <c r="H196" s="8"/>
      <c r="I196" s="8"/>
      <c r="J196" s="8"/>
    </row>
    <row r="197" spans="1:20">
      <c r="A197" s="103" t="s">
        <v>18</v>
      </c>
      <c r="B197" s="104" t="s">
        <v>18</v>
      </c>
      <c r="C197" s="8"/>
      <c r="D197" s="8"/>
      <c r="E197" s="8"/>
      <c r="F197" s="8"/>
      <c r="G197" s="8"/>
      <c r="H197" s="8"/>
      <c r="I197" s="8"/>
      <c r="J197" s="8"/>
    </row>
    <row r="198" spans="1:20">
      <c r="A198" s="103" t="s">
        <v>19</v>
      </c>
      <c r="B198" s="104" t="s">
        <v>19</v>
      </c>
      <c r="C198" s="8"/>
      <c r="D198" s="8"/>
      <c r="E198" s="8"/>
      <c r="F198" s="8"/>
      <c r="G198" s="8"/>
      <c r="H198" s="8"/>
      <c r="I198" s="8"/>
      <c r="J198" s="8"/>
    </row>
    <row r="199" spans="1:20">
      <c r="A199" s="103" t="s">
        <v>20</v>
      </c>
      <c r="B199" s="104" t="s">
        <v>20</v>
      </c>
      <c r="C199" s="8"/>
      <c r="D199" s="8"/>
      <c r="E199" s="8"/>
      <c r="F199" s="8"/>
      <c r="G199" s="8"/>
      <c r="H199" s="8"/>
      <c r="I199" s="8"/>
      <c r="J199" s="8"/>
    </row>
  </sheetData>
  <mergeCells count="580">
    <mergeCell ref="P72:Q72"/>
    <mergeCell ref="P63:Q63"/>
    <mergeCell ref="L12:M12"/>
    <mergeCell ref="N12:O12"/>
    <mergeCell ref="P12:Q12"/>
    <mergeCell ref="L13:M13"/>
    <mergeCell ref="N13:O13"/>
    <mergeCell ref="P13:Q13"/>
    <mergeCell ref="N102:O102"/>
    <mergeCell ref="N91:O91"/>
    <mergeCell ref="P91:Q91"/>
    <mergeCell ref="L84:M84"/>
    <mergeCell ref="N84:O84"/>
    <mergeCell ref="P84:Q84"/>
    <mergeCell ref="L94:M94"/>
    <mergeCell ref="N94:O94"/>
    <mergeCell ref="P94:Q94"/>
    <mergeCell ref="L83:M83"/>
    <mergeCell ref="L52:M52"/>
    <mergeCell ref="N52:O52"/>
    <mergeCell ref="N81:O81"/>
    <mergeCell ref="P71:Q71"/>
    <mergeCell ref="N51:O51"/>
    <mergeCell ref="P51:Q51"/>
    <mergeCell ref="N111:O111"/>
    <mergeCell ref="P102:Q102"/>
    <mergeCell ref="N101:O101"/>
    <mergeCell ref="N112:O112"/>
    <mergeCell ref="P112:Q112"/>
    <mergeCell ref="P111:Q111"/>
    <mergeCell ref="L103:M103"/>
    <mergeCell ref="N103:O103"/>
    <mergeCell ref="P103:Q103"/>
    <mergeCell ref="L112:M112"/>
    <mergeCell ref="L111:M111"/>
    <mergeCell ref="L104:M104"/>
    <mergeCell ref="N104:O104"/>
    <mergeCell ref="P104:Q104"/>
    <mergeCell ref="L102:M102"/>
    <mergeCell ref="N123:O123"/>
    <mergeCell ref="P123:Q123"/>
    <mergeCell ref="L113:M113"/>
    <mergeCell ref="N113:O113"/>
    <mergeCell ref="N122:O122"/>
    <mergeCell ref="P122:Q122"/>
    <mergeCell ref="P113:Q113"/>
    <mergeCell ref="L123:M123"/>
    <mergeCell ref="N121:O121"/>
    <mergeCell ref="L122:M122"/>
    <mergeCell ref="L121:M121"/>
    <mergeCell ref="P121:Q121"/>
    <mergeCell ref="L114:M114"/>
    <mergeCell ref="N114:O114"/>
    <mergeCell ref="P114:Q114"/>
    <mergeCell ref="L1:M1"/>
    <mergeCell ref="L2:M2"/>
    <mergeCell ref="P43:Q43"/>
    <mergeCell ref="N33:O33"/>
    <mergeCell ref="L3:M3"/>
    <mergeCell ref="N21:O21"/>
    <mergeCell ref="P22:Q22"/>
    <mergeCell ref="N42:O42"/>
    <mergeCell ref="P42:Q42"/>
    <mergeCell ref="L41:M41"/>
    <mergeCell ref="N41:O41"/>
    <mergeCell ref="P32:Q32"/>
    <mergeCell ref="L42:M42"/>
    <mergeCell ref="P41:Q41"/>
    <mergeCell ref="P31:Q31"/>
    <mergeCell ref="L23:M23"/>
    <mergeCell ref="L11:M11"/>
    <mergeCell ref="L32:M32"/>
    <mergeCell ref="N32:O32"/>
    <mergeCell ref="N1:O1"/>
    <mergeCell ref="N3:O3"/>
    <mergeCell ref="P3:Q3"/>
    <mergeCell ref="P1:Q1"/>
    <mergeCell ref="N2:O2"/>
    <mergeCell ref="P2:Q2"/>
    <mergeCell ref="P11:Q11"/>
    <mergeCell ref="N11:O11"/>
    <mergeCell ref="L82:M82"/>
    <mergeCell ref="L22:M22"/>
    <mergeCell ref="N22:O22"/>
    <mergeCell ref="P21:Q21"/>
    <mergeCell ref="L21:M21"/>
    <mergeCell ref="P33:Q33"/>
    <mergeCell ref="P52:Q52"/>
    <mergeCell ref="L4:M4"/>
    <mergeCell ref="N4:O4"/>
    <mergeCell ref="P4:Q4"/>
    <mergeCell ref="L14:M14"/>
    <mergeCell ref="N14:O14"/>
    <mergeCell ref="P14:Q14"/>
    <mergeCell ref="P24:Q24"/>
    <mergeCell ref="P34:Q34"/>
    <mergeCell ref="P44:Q44"/>
    <mergeCell ref="P23:Q23"/>
    <mergeCell ref="L31:M31"/>
    <mergeCell ref="N31:O31"/>
    <mergeCell ref="L33:M33"/>
    <mergeCell ref="N61:O61"/>
    <mergeCell ref="N83:O83"/>
    <mergeCell ref="P83:Q83"/>
    <mergeCell ref="N23:O23"/>
    <mergeCell ref="L62:M62"/>
    <mergeCell ref="N62:O62"/>
    <mergeCell ref="L53:M53"/>
    <mergeCell ref="L61:M61"/>
    <mergeCell ref="N72:O72"/>
    <mergeCell ref="L43:M43"/>
    <mergeCell ref="L24:M24"/>
    <mergeCell ref="N24:O24"/>
    <mergeCell ref="L34:M34"/>
    <mergeCell ref="N34:O34"/>
    <mergeCell ref="L44:M44"/>
    <mergeCell ref="N44:O44"/>
    <mergeCell ref="P62:Q62"/>
    <mergeCell ref="P53:Q53"/>
    <mergeCell ref="N53:O53"/>
    <mergeCell ref="N63:O63"/>
    <mergeCell ref="L51:M51"/>
    <mergeCell ref="L71:M71"/>
    <mergeCell ref="P61:Q61"/>
    <mergeCell ref="N73:O73"/>
    <mergeCell ref="P73:Q73"/>
    <mergeCell ref="L72:M72"/>
    <mergeCell ref="L73:M73"/>
    <mergeCell ref="I64:I65"/>
    <mergeCell ref="N71:O71"/>
    <mergeCell ref="L63:M63"/>
    <mergeCell ref="N43:O43"/>
    <mergeCell ref="F64:F65"/>
    <mergeCell ref="E64:E65"/>
    <mergeCell ref="L81:M81"/>
    <mergeCell ref="C61:J61"/>
    <mergeCell ref="I54:I55"/>
    <mergeCell ref="H54:H55"/>
    <mergeCell ref="D64:D65"/>
    <mergeCell ref="E54:E55"/>
    <mergeCell ref="C54:C55"/>
    <mergeCell ref="G64:G65"/>
    <mergeCell ref="G54:G55"/>
    <mergeCell ref="C91:J91"/>
    <mergeCell ref="H64:H65"/>
    <mergeCell ref="F54:F55"/>
    <mergeCell ref="J44:J45"/>
    <mergeCell ref="D74:D75"/>
    <mergeCell ref="E74:E75"/>
    <mergeCell ref="I74:I75"/>
    <mergeCell ref="J64:J65"/>
    <mergeCell ref="C71:J71"/>
    <mergeCell ref="J54:J55"/>
    <mergeCell ref="C44:C45"/>
    <mergeCell ref="G44:G45"/>
    <mergeCell ref="C51:J51"/>
    <mergeCell ref="I44:I45"/>
    <mergeCell ref="H44:H45"/>
    <mergeCell ref="E44:E45"/>
    <mergeCell ref="C81:J81"/>
    <mergeCell ref="C74:C75"/>
    <mergeCell ref="H74:H75"/>
    <mergeCell ref="G84:G85"/>
    <mergeCell ref="H84:H85"/>
    <mergeCell ref="J84:J85"/>
    <mergeCell ref="J74:J75"/>
    <mergeCell ref="I84:I85"/>
    <mergeCell ref="H94:H95"/>
    <mergeCell ref="H104:H105"/>
    <mergeCell ref="J104:J105"/>
    <mergeCell ref="C101:J101"/>
    <mergeCell ref="D114:D115"/>
    <mergeCell ref="G104:G105"/>
    <mergeCell ref="D94:D95"/>
    <mergeCell ref="C94:C95"/>
    <mergeCell ref="E94:E95"/>
    <mergeCell ref="C111:J111"/>
    <mergeCell ref="I114:I115"/>
    <mergeCell ref="F104:F105"/>
    <mergeCell ref="E104:E105"/>
    <mergeCell ref="G94:G95"/>
    <mergeCell ref="F94:F95"/>
    <mergeCell ref="J94:J95"/>
    <mergeCell ref="I94:I95"/>
    <mergeCell ref="H124:H125"/>
    <mergeCell ref="C104:C105"/>
    <mergeCell ref="A106:B106"/>
    <mergeCell ref="A107:B107"/>
    <mergeCell ref="A104:B105"/>
    <mergeCell ref="A113:B113"/>
    <mergeCell ref="D104:D105"/>
    <mergeCell ref="G124:G125"/>
    <mergeCell ref="E114:E115"/>
    <mergeCell ref="H114:H115"/>
    <mergeCell ref="G114:G115"/>
    <mergeCell ref="A112:B112"/>
    <mergeCell ref="A109:B109"/>
    <mergeCell ref="A111:B111"/>
    <mergeCell ref="I124:I125"/>
    <mergeCell ref="J114:J115"/>
    <mergeCell ref="F114:F115"/>
    <mergeCell ref="I104:I105"/>
    <mergeCell ref="J124:J125"/>
    <mergeCell ref="A129:B129"/>
    <mergeCell ref="A126:B126"/>
    <mergeCell ref="A127:B127"/>
    <mergeCell ref="A124:B125"/>
    <mergeCell ref="A128:B128"/>
    <mergeCell ref="C114:C115"/>
    <mergeCell ref="C124:C125"/>
    <mergeCell ref="A123:B123"/>
    <mergeCell ref="A122:B122"/>
    <mergeCell ref="A114:B115"/>
    <mergeCell ref="A118:B118"/>
    <mergeCell ref="A116:B116"/>
    <mergeCell ref="A117:B117"/>
    <mergeCell ref="A121:B121"/>
    <mergeCell ref="A119:B119"/>
    <mergeCell ref="C121:J121"/>
    <mergeCell ref="D124:D125"/>
    <mergeCell ref="F124:F125"/>
    <mergeCell ref="E124:E125"/>
    <mergeCell ref="A99:B99"/>
    <mergeCell ref="A98:B98"/>
    <mergeCell ref="A94:B95"/>
    <mergeCell ref="A96:B96"/>
    <mergeCell ref="A97:B97"/>
    <mergeCell ref="A108:B108"/>
    <mergeCell ref="A32:B32"/>
    <mergeCell ref="A48:B48"/>
    <mergeCell ref="A38:B38"/>
    <mergeCell ref="A34:B35"/>
    <mergeCell ref="A33:B33"/>
    <mergeCell ref="A102:B102"/>
    <mergeCell ref="A88:B88"/>
    <mergeCell ref="A103:B103"/>
    <mergeCell ref="A101:B101"/>
    <mergeCell ref="A91:B91"/>
    <mergeCell ref="A92:B92"/>
    <mergeCell ref="A93:B93"/>
    <mergeCell ref="A89:B89"/>
    <mergeCell ref="A86:B86"/>
    <mergeCell ref="A87:B87"/>
    <mergeCell ref="A83:B83"/>
    <mergeCell ref="A59:B59"/>
    <mergeCell ref="A56:B56"/>
    <mergeCell ref="A67:B67"/>
    <mergeCell ref="C34:C35"/>
    <mergeCell ref="A72:B72"/>
    <mergeCell ref="A57:B57"/>
    <mergeCell ref="A62:B62"/>
    <mergeCell ref="A63:B63"/>
    <mergeCell ref="D54:D55"/>
    <mergeCell ref="A61:B61"/>
    <mergeCell ref="A58:B58"/>
    <mergeCell ref="A54:B55"/>
    <mergeCell ref="C64:C65"/>
    <mergeCell ref="A64:B65"/>
    <mergeCell ref="A52:B52"/>
    <mergeCell ref="A51:B51"/>
    <mergeCell ref="A49:B49"/>
    <mergeCell ref="E84:E85"/>
    <mergeCell ref="A14:B15"/>
    <mergeCell ref="F84:F85"/>
    <mergeCell ref="F74:F75"/>
    <mergeCell ref="G74:G75"/>
    <mergeCell ref="D14:D15"/>
    <mergeCell ref="A74:B75"/>
    <mergeCell ref="A84:B85"/>
    <mergeCell ref="A79:B79"/>
    <mergeCell ref="A82:B82"/>
    <mergeCell ref="A77:B77"/>
    <mergeCell ref="A78:B78"/>
    <mergeCell ref="A81:B81"/>
    <mergeCell ref="C84:C85"/>
    <mergeCell ref="D84:D85"/>
    <mergeCell ref="D44:D45"/>
    <mergeCell ref="A73:B73"/>
    <mergeCell ref="A68:B68"/>
    <mergeCell ref="A69:B69"/>
    <mergeCell ref="A66:B66"/>
    <mergeCell ref="G24:G25"/>
    <mergeCell ref="A19:B19"/>
    <mergeCell ref="A76:B76"/>
    <mergeCell ref="A71:B71"/>
    <mergeCell ref="A1:B1"/>
    <mergeCell ref="C1:J1"/>
    <mergeCell ref="A2:B2"/>
    <mergeCell ref="I4:I5"/>
    <mergeCell ref="J4:J5"/>
    <mergeCell ref="H4:H5"/>
    <mergeCell ref="F4:F5"/>
    <mergeCell ref="G4:G5"/>
    <mergeCell ref="A53:B53"/>
    <mergeCell ref="J14:J15"/>
    <mergeCell ref="G14:G15"/>
    <mergeCell ref="I14:I15"/>
    <mergeCell ref="H14:H15"/>
    <mergeCell ref="F24:F25"/>
    <mergeCell ref="I24:I25"/>
    <mergeCell ref="J24:J25"/>
    <mergeCell ref="A6:B6"/>
    <mergeCell ref="C14:C15"/>
    <mergeCell ref="A16:B16"/>
    <mergeCell ref="A17:B17"/>
    <mergeCell ref="A7:B7"/>
    <mergeCell ref="A8:B8"/>
    <mergeCell ref="A9:B9"/>
    <mergeCell ref="C11:J11"/>
    <mergeCell ref="A3:B3"/>
    <mergeCell ref="A4:B5"/>
    <mergeCell ref="C4:C5"/>
    <mergeCell ref="A28:B28"/>
    <mergeCell ref="A41:B41"/>
    <mergeCell ref="A12:B12"/>
    <mergeCell ref="F14:F15"/>
    <mergeCell ref="E14:E15"/>
    <mergeCell ref="A11:B11"/>
    <mergeCell ref="A13:B13"/>
    <mergeCell ref="A21:B21"/>
    <mergeCell ref="C21:J21"/>
    <mergeCell ref="H34:H35"/>
    <mergeCell ref="J34:J35"/>
    <mergeCell ref="I34:I35"/>
    <mergeCell ref="C31:J31"/>
    <mergeCell ref="D24:D25"/>
    <mergeCell ref="C24:C25"/>
    <mergeCell ref="E4:E5"/>
    <mergeCell ref="A39:B39"/>
    <mergeCell ref="H24:H25"/>
    <mergeCell ref="E24:E25"/>
    <mergeCell ref="G34:G35"/>
    <mergeCell ref="E34:E35"/>
    <mergeCell ref="D4:D5"/>
    <mergeCell ref="A18:B18"/>
    <mergeCell ref="A29:B29"/>
    <mergeCell ref="A46:B46"/>
    <mergeCell ref="A47:B47"/>
    <mergeCell ref="A31:B31"/>
    <mergeCell ref="A44:B45"/>
    <mergeCell ref="C41:J41"/>
    <mergeCell ref="A23:B23"/>
    <mergeCell ref="A22:B22"/>
    <mergeCell ref="A24:B25"/>
    <mergeCell ref="A26:B26"/>
    <mergeCell ref="A27:B27"/>
    <mergeCell ref="D34:D35"/>
    <mergeCell ref="F44:F45"/>
    <mergeCell ref="F34:F35"/>
    <mergeCell ref="A36:B36"/>
    <mergeCell ref="A37:B37"/>
    <mergeCell ref="A43:B43"/>
    <mergeCell ref="A42:B42"/>
    <mergeCell ref="L124:M124"/>
    <mergeCell ref="N124:O124"/>
    <mergeCell ref="P124:Q124"/>
    <mergeCell ref="L54:M54"/>
    <mergeCell ref="N54:O54"/>
    <mergeCell ref="P54:Q54"/>
    <mergeCell ref="L64:M64"/>
    <mergeCell ref="N64:O64"/>
    <mergeCell ref="P64:Q64"/>
    <mergeCell ref="L74:M74"/>
    <mergeCell ref="N74:O74"/>
    <mergeCell ref="P74:Q74"/>
    <mergeCell ref="N93:O93"/>
    <mergeCell ref="L93:M93"/>
    <mergeCell ref="L101:M101"/>
    <mergeCell ref="P82:Q82"/>
    <mergeCell ref="P93:Q93"/>
    <mergeCell ref="P101:Q101"/>
    <mergeCell ref="L92:M92"/>
    <mergeCell ref="L91:M91"/>
    <mergeCell ref="N82:O82"/>
    <mergeCell ref="P81:Q81"/>
    <mergeCell ref="N92:O92"/>
    <mergeCell ref="P92:Q92"/>
    <mergeCell ref="A131:B131"/>
    <mergeCell ref="C131:J131"/>
    <mergeCell ref="L131:M131"/>
    <mergeCell ref="N131:O131"/>
    <mergeCell ref="P131:Q131"/>
    <mergeCell ref="A132:B132"/>
    <mergeCell ref="L132:M132"/>
    <mergeCell ref="N132:O132"/>
    <mergeCell ref="P132:Q132"/>
    <mergeCell ref="A133:B133"/>
    <mergeCell ref="L133:M133"/>
    <mergeCell ref="N133:O133"/>
    <mergeCell ref="P133:Q133"/>
    <mergeCell ref="A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L134:M134"/>
    <mergeCell ref="N134:O134"/>
    <mergeCell ref="P134:Q134"/>
    <mergeCell ref="A136:B136"/>
    <mergeCell ref="A137:B137"/>
    <mergeCell ref="A138:B138"/>
    <mergeCell ref="A139:B139"/>
    <mergeCell ref="A141:B141"/>
    <mergeCell ref="C141:J141"/>
    <mergeCell ref="L141:M141"/>
    <mergeCell ref="N141:O141"/>
    <mergeCell ref="P141:Q141"/>
    <mergeCell ref="A142:B142"/>
    <mergeCell ref="L142:M142"/>
    <mergeCell ref="N142:O142"/>
    <mergeCell ref="P142:Q142"/>
    <mergeCell ref="A143:B143"/>
    <mergeCell ref="L143:M143"/>
    <mergeCell ref="N143:O143"/>
    <mergeCell ref="P143:Q143"/>
    <mergeCell ref="A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L144:M144"/>
    <mergeCell ref="N144:O144"/>
    <mergeCell ref="P144:Q144"/>
    <mergeCell ref="A146:B146"/>
    <mergeCell ref="A147:B147"/>
    <mergeCell ref="A148:B148"/>
    <mergeCell ref="A149:B149"/>
    <mergeCell ref="A151:B151"/>
    <mergeCell ref="C151:J151"/>
    <mergeCell ref="L151:M151"/>
    <mergeCell ref="N151:O151"/>
    <mergeCell ref="P151:Q151"/>
    <mergeCell ref="A152:B152"/>
    <mergeCell ref="L152:M152"/>
    <mergeCell ref="N152:O152"/>
    <mergeCell ref="P152:Q152"/>
    <mergeCell ref="A153:B153"/>
    <mergeCell ref="L153:M153"/>
    <mergeCell ref="N153:O153"/>
    <mergeCell ref="P153:Q153"/>
    <mergeCell ref="A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L154:M154"/>
    <mergeCell ref="N154:O154"/>
    <mergeCell ref="P154:Q154"/>
    <mergeCell ref="A156:B156"/>
    <mergeCell ref="A157:B157"/>
    <mergeCell ref="A158:B158"/>
    <mergeCell ref="A159:B159"/>
    <mergeCell ref="A161:B161"/>
    <mergeCell ref="C161:J161"/>
    <mergeCell ref="L161:M161"/>
    <mergeCell ref="N161:O161"/>
    <mergeCell ref="P161:Q161"/>
    <mergeCell ref="A162:B162"/>
    <mergeCell ref="L162:M162"/>
    <mergeCell ref="N162:O162"/>
    <mergeCell ref="P162:Q162"/>
    <mergeCell ref="A163:B163"/>
    <mergeCell ref="L163:M163"/>
    <mergeCell ref="N163:O163"/>
    <mergeCell ref="P163:Q163"/>
    <mergeCell ref="A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L164:M164"/>
    <mergeCell ref="N164:O164"/>
    <mergeCell ref="P164:Q164"/>
    <mergeCell ref="A166:B166"/>
    <mergeCell ref="A167:B167"/>
    <mergeCell ref="A168:B168"/>
    <mergeCell ref="A169:B169"/>
    <mergeCell ref="A171:B171"/>
    <mergeCell ref="C171:J171"/>
    <mergeCell ref="L171:M171"/>
    <mergeCell ref="N171:O171"/>
    <mergeCell ref="P171:Q171"/>
    <mergeCell ref="A172:B172"/>
    <mergeCell ref="L172:M172"/>
    <mergeCell ref="N172:O172"/>
    <mergeCell ref="P172:Q172"/>
    <mergeCell ref="A173:B173"/>
    <mergeCell ref="L173:M173"/>
    <mergeCell ref="N173:O173"/>
    <mergeCell ref="P173:Q173"/>
    <mergeCell ref="A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L174:M174"/>
    <mergeCell ref="N174:O174"/>
    <mergeCell ref="P174:Q174"/>
    <mergeCell ref="A176:B176"/>
    <mergeCell ref="A177:B177"/>
    <mergeCell ref="A178:B178"/>
    <mergeCell ref="A179:B179"/>
    <mergeCell ref="A181:B181"/>
    <mergeCell ref="C181:J181"/>
    <mergeCell ref="L181:M181"/>
    <mergeCell ref="N181:O181"/>
    <mergeCell ref="P181:Q181"/>
    <mergeCell ref="A182:B182"/>
    <mergeCell ref="L182:M182"/>
    <mergeCell ref="N182:O182"/>
    <mergeCell ref="P182:Q182"/>
    <mergeCell ref="A183:B183"/>
    <mergeCell ref="L183:M183"/>
    <mergeCell ref="N183:O183"/>
    <mergeCell ref="P183:Q183"/>
    <mergeCell ref="A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L184:M184"/>
    <mergeCell ref="N184:O184"/>
    <mergeCell ref="P184:Q184"/>
    <mergeCell ref="A186:B186"/>
    <mergeCell ref="A187:B187"/>
    <mergeCell ref="A188:B188"/>
    <mergeCell ref="A189:B189"/>
    <mergeCell ref="A191:B191"/>
    <mergeCell ref="C191:J191"/>
    <mergeCell ref="L191:M191"/>
    <mergeCell ref="N191:O191"/>
    <mergeCell ref="P191:Q191"/>
    <mergeCell ref="A196:B196"/>
    <mergeCell ref="A197:B197"/>
    <mergeCell ref="A198:B198"/>
    <mergeCell ref="A199:B199"/>
    <mergeCell ref="A192:B192"/>
    <mergeCell ref="L192:M192"/>
    <mergeCell ref="N192:O192"/>
    <mergeCell ref="P192:Q192"/>
    <mergeCell ref="A193:B193"/>
    <mergeCell ref="L193:M193"/>
    <mergeCell ref="N193:O193"/>
    <mergeCell ref="P193:Q193"/>
    <mergeCell ref="A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L194:M194"/>
    <mergeCell ref="N194:O194"/>
    <mergeCell ref="P194:Q194"/>
  </mergeCells>
  <phoneticPr fontId="9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4"/>
  <sheetViews>
    <sheetView workbookViewId="0">
      <selection activeCell="AJ67" sqref="AJ67"/>
    </sheetView>
  </sheetViews>
  <sheetFormatPr defaultColWidth="9.140625" defaultRowHeight="14.25"/>
  <cols>
    <col min="1" max="1" width="3.7109375" style="24" customWidth="1"/>
    <col min="2" max="2" width="12.42578125" style="1" customWidth="1"/>
    <col min="3" max="3" width="35.85546875" style="2" customWidth="1"/>
    <col min="4" max="4" width="7.85546875" style="4" customWidth="1"/>
    <col min="5" max="12" width="6.7109375" style="4" customWidth="1"/>
    <col min="13" max="20" width="6.7109375" style="1" customWidth="1"/>
    <col min="21" max="23" width="7.140625" style="1" customWidth="1"/>
    <col min="24" max="24" width="9.140625" style="1"/>
    <col min="25" max="25" width="13.140625" style="1" customWidth="1"/>
    <col min="26" max="26" width="11" style="1" bestFit="1" customWidth="1"/>
    <col min="27" max="27" width="9.42578125" style="1" bestFit="1" customWidth="1"/>
    <col min="28" max="28" width="12" style="1" customWidth="1"/>
    <col min="29" max="33" width="10.7109375" style="1" customWidth="1"/>
    <col min="34" max="34" width="10.28515625" style="1" customWidth="1"/>
    <col min="35" max="35" width="13.42578125" style="1" customWidth="1"/>
    <col min="36" max="41" width="10.42578125" style="1" customWidth="1"/>
    <col min="42" max="44" width="11" style="1" customWidth="1"/>
    <col min="45" max="45" width="3.7109375" style="1" customWidth="1"/>
    <col min="46" max="16384" width="9.140625" style="1"/>
  </cols>
  <sheetData>
    <row r="1" spans="1:48" s="42" customFormat="1" ht="15.6" customHeight="1">
      <c r="A1" s="176" t="s">
        <v>35</v>
      </c>
      <c r="B1" s="169" t="s">
        <v>1</v>
      </c>
      <c r="C1" s="169" t="s">
        <v>0</v>
      </c>
      <c r="D1" s="183" t="s">
        <v>2</v>
      </c>
      <c r="E1" s="179" t="s">
        <v>26</v>
      </c>
      <c r="F1" s="179"/>
      <c r="G1" s="179"/>
      <c r="H1" s="179"/>
      <c r="I1" s="179"/>
      <c r="J1" s="179"/>
      <c r="K1" s="179"/>
      <c r="L1" s="179"/>
      <c r="M1" s="179" t="s">
        <v>25</v>
      </c>
      <c r="N1" s="179"/>
      <c r="O1" s="179"/>
      <c r="P1" s="179"/>
      <c r="Q1" s="179"/>
      <c r="R1" s="179"/>
      <c r="S1" s="179"/>
      <c r="T1" s="179"/>
      <c r="X1" s="174" t="s">
        <v>52</v>
      </c>
      <c r="Y1" s="175"/>
      <c r="Z1" s="175"/>
      <c r="AA1" s="175"/>
      <c r="AB1" s="172" t="s">
        <v>66</v>
      </c>
      <c r="AC1" s="173"/>
      <c r="AD1" s="173"/>
      <c r="AE1" s="173"/>
      <c r="AF1" s="172" t="s">
        <v>67</v>
      </c>
      <c r="AG1" s="173"/>
      <c r="AH1" s="173"/>
      <c r="AI1" s="173"/>
      <c r="AJ1" s="134" t="s">
        <v>70</v>
      </c>
      <c r="AK1" s="135"/>
      <c r="AL1" s="136"/>
      <c r="AM1" s="134" t="s">
        <v>71</v>
      </c>
      <c r="AN1" s="135"/>
      <c r="AO1" s="136"/>
      <c r="AP1" s="134" t="s">
        <v>73</v>
      </c>
      <c r="AQ1" s="135"/>
      <c r="AR1" s="136"/>
      <c r="AT1" s="134" t="s">
        <v>116</v>
      </c>
      <c r="AU1" s="135"/>
      <c r="AV1" s="136"/>
    </row>
    <row r="2" spans="1:48" s="3" customFormat="1" ht="49.5" customHeight="1" thickBot="1">
      <c r="A2" s="177"/>
      <c r="B2" s="178"/>
      <c r="C2" s="178"/>
      <c r="D2" s="184"/>
      <c r="E2" s="76" t="s">
        <v>3</v>
      </c>
      <c r="F2" s="76" t="s">
        <v>10</v>
      </c>
      <c r="G2" s="76" t="s">
        <v>4</v>
      </c>
      <c r="H2" s="76" t="s">
        <v>5</v>
      </c>
      <c r="I2" s="76" t="s">
        <v>6</v>
      </c>
      <c r="J2" s="76" t="s">
        <v>8</v>
      </c>
      <c r="K2" s="76" t="s">
        <v>9</v>
      </c>
      <c r="L2" s="76" t="s">
        <v>7</v>
      </c>
      <c r="M2" s="76" t="s">
        <v>3</v>
      </c>
      <c r="N2" s="76" t="s">
        <v>10</v>
      </c>
      <c r="O2" s="76" t="s">
        <v>4</v>
      </c>
      <c r="P2" s="76" t="s">
        <v>5</v>
      </c>
      <c r="Q2" s="76" t="s">
        <v>6</v>
      </c>
      <c r="R2" s="76" t="s">
        <v>8</v>
      </c>
      <c r="S2" s="76" t="s">
        <v>9</v>
      </c>
      <c r="T2" s="76" t="s">
        <v>7</v>
      </c>
      <c r="X2" s="77" t="s">
        <v>30</v>
      </c>
      <c r="Y2" s="77" t="s">
        <v>31</v>
      </c>
      <c r="Z2" s="77" t="s">
        <v>32</v>
      </c>
      <c r="AA2" s="77" t="s">
        <v>33</v>
      </c>
      <c r="AB2" s="77" t="s">
        <v>30</v>
      </c>
      <c r="AC2" s="77" t="s">
        <v>31</v>
      </c>
      <c r="AD2" s="77" t="s">
        <v>32</v>
      </c>
      <c r="AE2" s="77" t="s">
        <v>85</v>
      </c>
      <c r="AF2" s="77" t="s">
        <v>30</v>
      </c>
      <c r="AG2" s="77" t="s">
        <v>31</v>
      </c>
      <c r="AH2" s="77" t="s">
        <v>32</v>
      </c>
      <c r="AI2" s="77" t="s">
        <v>86</v>
      </c>
      <c r="AJ2" s="77" t="s">
        <v>12</v>
      </c>
      <c r="AK2" s="77" t="s">
        <v>13</v>
      </c>
      <c r="AL2" s="77" t="s">
        <v>64</v>
      </c>
      <c r="AM2" s="77" t="s">
        <v>12</v>
      </c>
      <c r="AN2" s="77" t="s">
        <v>13</v>
      </c>
      <c r="AO2" s="77" t="s">
        <v>64</v>
      </c>
      <c r="AP2" s="77" t="s">
        <v>12</v>
      </c>
      <c r="AQ2" s="77" t="s">
        <v>13</v>
      </c>
      <c r="AR2" s="77" t="s">
        <v>64</v>
      </c>
      <c r="AT2" s="77" t="s">
        <v>82</v>
      </c>
      <c r="AU2" s="77" t="s">
        <v>83</v>
      </c>
      <c r="AV2" s="77" t="s">
        <v>84</v>
      </c>
    </row>
    <row r="3" spans="1:48">
      <c r="A3" s="24">
        <v>1</v>
      </c>
      <c r="B3" s="2"/>
      <c r="C3" s="12" t="str">
        <f ca="1">IF(OFFSET('School Data '!C$1,($A3-1)*10,0)="","",OFFSET('School Data '!C$1,($A3-1)*10,0))</f>
        <v>School Name</v>
      </c>
      <c r="D3" s="4">
        <f ca="1">IF(OFFSET('School Data '!C$2,($A3-1)*10,0)="","",OFFSET('School Data '!C$2,($A3-1)*10,0))</f>
        <v>408</v>
      </c>
      <c r="E3" s="11" t="str">
        <f ca="1">IF(AND(OFFSET('School Data '!C$6,($A3-1)*10,0)="",OFFSET('School Data '!C$8,($A3-1)*10,0)=""),"",OFFSET('School Data '!C$8,($A3-1)*10,0)-OFFSET('School Data '!C$6,($A3-1)*10,0))</f>
        <v/>
      </c>
      <c r="F3" s="11" t="str">
        <f ca="1">IF(AND(OFFSET('School Data '!D$6,($A3-1)*10,0)="",OFFSET('School Data '!D$8,($A3-1)*10,0)=""),"",OFFSET('School Data '!D$8,($A3-1)*10,0)-OFFSET('School Data '!D$6,($A3-1)*10,0))</f>
        <v/>
      </c>
      <c r="G3" s="11" t="str">
        <f ca="1">IF(AND(OFFSET('School Data '!E$6,($A3-1)*10,0)="",OFFSET('School Data '!E$8,($A3-1)*10,0)=""),"",OFFSET('School Data '!E$8,($A3-1)*10,0)-OFFSET('School Data '!E$6,($A3-1)*10,0))</f>
        <v/>
      </c>
      <c r="H3" s="11" t="str">
        <f ca="1">IF(AND(OFFSET('School Data '!F$6,($A3-1)*10,0)="",OFFSET('School Data '!F$8,($A3-1)*10,0)=""),"",OFFSET('School Data '!F$8,($A3-1)*10,0)-OFFSET('School Data '!F$6,($A3-1)*10,0))</f>
        <v/>
      </c>
      <c r="I3" s="11" t="str">
        <f ca="1">IF(AND(OFFSET('School Data '!G$6,($A3-1)*10,0)="",OFFSET('School Data '!G$8,($A3-1)*10,0)=""),"",OFFSET('School Data '!G$8,($A3-1)*10,0)-OFFSET('School Data '!G$6,($A3-1)*10,0))</f>
        <v/>
      </c>
      <c r="J3" s="11" t="str">
        <f ca="1">IF(AND(OFFSET('School Data '!H$6,($A3-1)*10,0)="",OFFSET('School Data '!H$8,($A3-1)*10,0)=""),"",OFFSET('School Data '!H$8,($A3-1)*10,0)-OFFSET('School Data '!H$6,($A3-1)*10,0))</f>
        <v/>
      </c>
      <c r="K3" s="11" t="str">
        <f ca="1">IF(AND(OFFSET('School Data '!I$6,($A3-1)*10,0)="",OFFSET('School Data '!I$8,($A3-1)*10,0)=""),"",OFFSET('School Data '!I$8,($A3-1)*10,0)-OFFSET('School Data '!I$6,($A3-1)*10,0))</f>
        <v/>
      </c>
      <c r="L3" s="11" t="str">
        <f ca="1">IF(AND(OFFSET('School Data '!J$6,($A3-1)*10,0)="",OFFSET('School Data '!J$8,($A3-1)*10,0)=""),"",OFFSET('School Data '!J$8,($A3-1)*10,0)-OFFSET('School Data '!J$6,($A3-1)*10,0))</f>
        <v/>
      </c>
      <c r="M3" s="11" t="str">
        <f ca="1">IF(AND(OFFSET('School Data '!C$7,($A3-1)*10,0)="",OFFSET('School Data '!C$9,($A3-1)*10,0)=""),"",OFFSET('School Data '!C$9,($A3-1)*10,0)-OFFSET('School Data '!C$7,($A3-1)*10,0))</f>
        <v/>
      </c>
      <c r="N3" s="11" t="str">
        <f ca="1">IF(AND(OFFSET('School Data '!D$7,($A3-1)*10,0)="",OFFSET('School Data '!D$9,($A3-1)*10,0)=""),"",OFFSET('School Data '!D$9,($A3-1)*10,0)-OFFSET('School Data '!D$7,($A3-1)*10,0))</f>
        <v/>
      </c>
      <c r="O3" s="11" t="str">
        <f ca="1">IF(AND(OFFSET('School Data '!E$7,($A3-1)*10,0)="",OFFSET('School Data '!E$9,($A3-1)*10,0)=""),"",OFFSET('School Data '!E$9,($A3-1)*10,0)-OFFSET('School Data '!E$7,($A3-1)*10,0))</f>
        <v/>
      </c>
      <c r="P3" s="11" t="str">
        <f ca="1">IF(AND(OFFSET('School Data '!F$7,($A3-1)*10,0)="",OFFSET('School Data '!F$9,($A3-1)*10,0)=""),"",OFFSET('School Data '!F$9,($A3-1)*10,0)-OFFSET('School Data '!F$7,($A3-1)*10,0))</f>
        <v/>
      </c>
      <c r="Q3" s="11" t="str">
        <f ca="1">IF(AND(OFFSET('School Data '!G$7,($A3-1)*10,0)="",OFFSET('School Data '!G$9,($A3-1)*10,0)=""),"",OFFSET('School Data '!G$9,($A3-1)*10,0)-OFFSET('School Data '!G$7,($A3-1)*10,0))</f>
        <v/>
      </c>
      <c r="R3" s="11" t="str">
        <f ca="1">IF(AND(OFFSET('School Data '!H$7,($A3-1)*10,0)="",OFFSET('School Data '!H$9,($A3-1)*10,0)=""),"",OFFSET('School Data '!H$9,($A3-1)*10,0)-OFFSET('School Data '!H$7,($A3-1)*10,0))</f>
        <v/>
      </c>
      <c r="S3" s="11" t="str">
        <f ca="1">IF(AND(OFFSET('School Data '!I$7,($A3-1)*10,0)="",OFFSET('School Data '!I$9,($A3-1)*10,0)=""),"",OFFSET('School Data '!I$9,($A3-1)*10,0)-OFFSET('School Data '!I$7,($A3-1)*10,0))</f>
        <v/>
      </c>
      <c r="T3" s="11" t="str">
        <f ca="1">IF(AND(OFFSET('School Data '!J$7,($A3-1)*10,0)="",OFFSET('School Data '!J$9,($A3-1)*10,0)=""),"",OFFSET('School Data '!J$9,($A3-1)*10,0)-OFFSET('School Data '!J$7,($A3-1)*10,0))</f>
        <v/>
      </c>
      <c r="X3" s="21" t="str">
        <f ca="1">IF(OFFSET('School Data '!T$4,($A3-1)*10,0)="","",OFFSET('School Data '!T$4,($A3-1)*10,0))</f>
        <v/>
      </c>
      <c r="Y3" s="21" t="str">
        <f ca="1">IF(OFFSET('School Data '!T$2,($A3-1)*10,0)="","",OFFSET('School Data '!T$2,($A3-1)*10,0))</f>
        <v/>
      </c>
      <c r="Z3" s="21" t="str">
        <f ca="1">IF(OFFSET('School Data '!T$3,($A3-1)*10,0)="","",OFFSET('School Data '!T$3,($A3-1)*10,0))</f>
        <v/>
      </c>
      <c r="AA3" s="21" t="str">
        <f ca="1">IF(AND(X3="",Y3="",Z3=""),"",SUM(X3:Z3))</f>
        <v/>
      </c>
      <c r="AB3" s="21" t="str">
        <f ca="1">IF(X3="","",NPV(3%,X3,X3)+X3)</f>
        <v/>
      </c>
      <c r="AC3" s="21" t="str">
        <f t="shared" ref="AC3:AE3" ca="1" si="0">IF(Y3="","",NPV(3%,Y3,Y3)+Y3)</f>
        <v/>
      </c>
      <c r="AD3" s="21" t="str">
        <f t="shared" ca="1" si="0"/>
        <v/>
      </c>
      <c r="AE3" s="21" t="str">
        <f t="shared" ca="1" si="0"/>
        <v/>
      </c>
      <c r="AF3" s="21" t="str">
        <f ca="1">IF(X3="","",NPV(3%,X3,X3,X3,X3)+X3)</f>
        <v/>
      </c>
      <c r="AG3" s="21" t="str">
        <f t="shared" ref="AG3:AI3" ca="1" si="1">IF(Y3="","",NPV(3%,Y3,Y3,Y3,Y3)+Y3)</f>
        <v/>
      </c>
      <c r="AH3" s="21" t="str">
        <f t="shared" ca="1" si="1"/>
        <v/>
      </c>
      <c r="AI3" s="21" t="str">
        <f t="shared" ca="1" si="1"/>
        <v/>
      </c>
      <c r="AJ3" s="21" t="str">
        <f ca="1">IF(OFFSET('School Data '!L$2,($A3-1)*10,0)="","",OFFSET('School Data '!L$2,($A3-1)*10,0))</f>
        <v/>
      </c>
      <c r="AK3" s="21" t="str">
        <f ca="1">IF(OFFSET('School Data '!L$3,($A3-1)*10,0)="","",OFFSET('School Data '!L$3,($A3-1)*10,0))</f>
        <v/>
      </c>
      <c r="AL3" s="21" t="str">
        <f ca="1">IF(AND(AJ3="",AK3=""),"",SUM(AJ3,AK3))</f>
        <v/>
      </c>
      <c r="AM3" s="21" t="str">
        <f ca="1">IF(OFFSET('School Data '!N$2,($A3-1)*10,0)="","",OFFSET('School Data '!N$2,($A3-1)*10,0))</f>
        <v/>
      </c>
      <c r="AN3" s="21" t="str">
        <f ca="1">IF(OFFSET('School Data '!N$3,($A3-1)*10,0)="","",OFFSET('School Data '!N$3,($A3-1)*10,0))</f>
        <v/>
      </c>
      <c r="AO3" s="21" t="str">
        <f ca="1">IF(AND(AM3="",AN3=""),"",SUM(AM3,AN3))</f>
        <v/>
      </c>
      <c r="AP3" s="21" t="str">
        <f ca="1">IF(OFFSET('School Data '!P$2,($A3-1)*10,0)="","",OFFSET('School Data '!P$2,($A3-1)*10,0))</f>
        <v/>
      </c>
      <c r="AQ3" s="21" t="str">
        <f ca="1">IF(OFFSET('School Data '!P$3,($A3-1)*10,0)="","",OFFSET('School Data '!P$3,($A3-1)*10,0))</f>
        <v/>
      </c>
      <c r="AR3" s="21" t="str">
        <f ca="1">IF(AND(AP3="",AQ3=""),"",SUM(AP3,AQ3))</f>
        <v/>
      </c>
      <c r="AT3" s="61" t="str">
        <f ca="1">IF(OR(AN27="",AN27=0,AA3=""),"",AA3/AN27)</f>
        <v/>
      </c>
      <c r="AU3" s="61" t="str">
        <f ca="1">IF(OR(AO27="",AO27=0,AE3=""),"",AE3/AO27)</f>
        <v/>
      </c>
      <c r="AV3" s="61" t="str">
        <f ca="1">IF(OR(AP27="",AP27=0,AI3=""),"",AI3/AP27)</f>
        <v/>
      </c>
    </row>
    <row r="4" spans="1:48">
      <c r="A4" s="24">
        <v>2</v>
      </c>
      <c r="B4" s="2"/>
      <c r="C4" s="12" t="str">
        <f ca="1">IF(OFFSET('School Data '!C$1,($A4-1)*10,0)="","",OFFSET('School Data '!C$1,($A4-1)*10,0))</f>
        <v/>
      </c>
      <c r="D4" s="4" t="str">
        <f ca="1">IF(OFFSET('School Data '!C$2,($A4-1)*10,0)="","",OFFSET('School Data '!C$2,($A4-1)*10,0))</f>
        <v/>
      </c>
      <c r="E4" s="11" t="str">
        <f ca="1">IF(AND(OFFSET('School Data '!C$6,($A4-1)*10,0)="",OFFSET('School Data '!C$8,($A4-1)*10,0)=""),"",OFFSET('School Data '!C$8,($A4-1)*10,0)-OFFSET('School Data '!C$6,($A4-1)*10,0))</f>
        <v/>
      </c>
      <c r="F4" s="11" t="str">
        <f ca="1">IF(AND(OFFSET('School Data '!D$6,($A4-1)*10,0)="",OFFSET('School Data '!D$8,($A4-1)*10,0)=""),"",OFFSET('School Data '!D$8,($A4-1)*10,0)-OFFSET('School Data '!D$6,($A4-1)*10,0))</f>
        <v/>
      </c>
      <c r="G4" s="11" t="str">
        <f ca="1">IF(AND(OFFSET('School Data '!E$6,($A4-1)*10,0)="",OFFSET('School Data '!E$8,($A4-1)*10,0)=""),"",OFFSET('School Data '!E$8,($A4-1)*10,0)-OFFSET('School Data '!E$6,($A4-1)*10,0))</f>
        <v/>
      </c>
      <c r="H4" s="11" t="str">
        <f ca="1">IF(AND(OFFSET('School Data '!F$6,($A4-1)*10,0)="",OFFSET('School Data '!F$8,($A4-1)*10,0)=""),"",OFFSET('School Data '!F$8,($A4-1)*10,0)-OFFSET('School Data '!F$6,($A4-1)*10,0))</f>
        <v/>
      </c>
      <c r="I4" s="11" t="str">
        <f ca="1">IF(AND(OFFSET('School Data '!G$6,($A4-1)*10,0)="",OFFSET('School Data '!G$8,($A4-1)*10,0)=""),"",OFFSET('School Data '!G$8,($A4-1)*10,0)-OFFSET('School Data '!G$6,($A4-1)*10,0))</f>
        <v/>
      </c>
      <c r="J4" s="11" t="str">
        <f ca="1">IF(AND(OFFSET('School Data '!H$6,($A4-1)*10,0)="",OFFSET('School Data '!H$8,($A4-1)*10,0)=""),"",OFFSET('School Data '!H$8,($A4-1)*10,0)-OFFSET('School Data '!H$6,($A4-1)*10,0))</f>
        <v/>
      </c>
      <c r="K4" s="11" t="str">
        <f ca="1">IF(AND(OFFSET('School Data '!I$6,($A4-1)*10,0)="",OFFSET('School Data '!I$8,($A4-1)*10,0)=""),"",OFFSET('School Data '!I$8,($A4-1)*10,0)-OFFSET('School Data '!I$6,($A4-1)*10,0))</f>
        <v/>
      </c>
      <c r="L4" s="11" t="str">
        <f ca="1">IF(AND(OFFSET('School Data '!J$6,($A4-1)*10,0)="",OFFSET('School Data '!J$8,($A4-1)*10,0)=""),"",OFFSET('School Data '!J$8,($A4-1)*10,0)-OFFSET('School Data '!J$6,($A4-1)*10,0))</f>
        <v/>
      </c>
      <c r="M4" s="11" t="str">
        <f ca="1">IF(AND(OFFSET('School Data '!C$7,($A4-1)*10,0)="",OFFSET('School Data '!C$9,($A4-1)*10,0)=""),"",OFFSET('School Data '!C$9,($A4-1)*10,0)-OFFSET('School Data '!C$7,($A4-1)*10,0))</f>
        <v/>
      </c>
      <c r="N4" s="11" t="str">
        <f ca="1">IF(AND(OFFSET('School Data '!D$7,($A4-1)*10,0)="",OFFSET('School Data '!D$9,($A4-1)*10,0)=""),"",OFFSET('School Data '!D$9,($A4-1)*10,0)-OFFSET('School Data '!D$7,($A4-1)*10,0))</f>
        <v/>
      </c>
      <c r="O4" s="11" t="str">
        <f ca="1">IF(AND(OFFSET('School Data '!E$7,($A4-1)*10,0)="",OFFSET('School Data '!E$9,($A4-1)*10,0)=""),"",OFFSET('School Data '!E$9,($A4-1)*10,0)-OFFSET('School Data '!E$7,($A4-1)*10,0))</f>
        <v/>
      </c>
      <c r="P4" s="11" t="str">
        <f ca="1">IF(AND(OFFSET('School Data '!F$7,($A4-1)*10,0)="",OFFSET('School Data '!F$9,($A4-1)*10,0)=""),"",OFFSET('School Data '!F$9,($A4-1)*10,0)-OFFSET('School Data '!F$7,($A4-1)*10,0))</f>
        <v/>
      </c>
      <c r="Q4" s="11" t="str">
        <f ca="1">IF(AND(OFFSET('School Data '!G$7,($A4-1)*10,0)="",OFFSET('School Data '!G$9,($A4-1)*10,0)=""),"",OFFSET('School Data '!G$9,($A4-1)*10,0)-OFFSET('School Data '!G$7,($A4-1)*10,0))</f>
        <v/>
      </c>
      <c r="R4" s="11" t="str">
        <f ca="1">IF(AND(OFFSET('School Data '!H$7,($A4-1)*10,0)="",OFFSET('School Data '!H$9,($A4-1)*10,0)=""),"",OFFSET('School Data '!H$9,($A4-1)*10,0)-OFFSET('School Data '!H$7,($A4-1)*10,0))</f>
        <v/>
      </c>
      <c r="S4" s="11" t="str">
        <f ca="1">IF(AND(OFFSET('School Data '!I$7,($A4-1)*10,0)="",OFFSET('School Data '!I$9,($A4-1)*10,0)=""),"",OFFSET('School Data '!I$9,($A4-1)*10,0)-OFFSET('School Data '!I$7,($A4-1)*10,0))</f>
        <v/>
      </c>
      <c r="T4" s="11" t="str">
        <f ca="1">IF(AND(OFFSET('School Data '!J$7,($A4-1)*10,0)="",OFFSET('School Data '!J$9,($A4-1)*10,0)=""),"",OFFSET('School Data '!J$9,($A4-1)*10,0)-OFFSET('School Data '!J$7,($A4-1)*10,0))</f>
        <v/>
      </c>
      <c r="X4" s="21" t="str">
        <f ca="1">IF(OFFSET('School Data '!T$4,($A4-1)*10,0)="","",OFFSET('School Data '!T$4,($A4-1)*10,0))</f>
        <v/>
      </c>
      <c r="Y4" s="21" t="str">
        <f ca="1">IF(OFFSET('School Data '!T$2,($A4-1)*10,0)="","",OFFSET('School Data '!T$2,($A4-1)*10,0))</f>
        <v/>
      </c>
      <c r="Z4" s="21" t="str">
        <f ca="1">IF(OFFSET('School Data '!T$3,($A4-1)*10,0)="","",OFFSET('School Data '!T$3,($A4-1)*10,0))</f>
        <v/>
      </c>
      <c r="AA4" s="21" t="str">
        <f t="shared" ref="AA4:AA22" ca="1" si="2">IF(AND(X4="",Y4="",Z4=""),"",SUM(X4:Z4))</f>
        <v/>
      </c>
      <c r="AB4" s="21" t="str">
        <f t="shared" ref="AB4:AB22" ca="1" si="3">IF(X4="","",NPV(3%,X4,X4)+X4)</f>
        <v/>
      </c>
      <c r="AC4" s="21" t="str">
        <f t="shared" ref="AC4:AC22" ca="1" si="4">IF(Y4="","",NPV(3%,Y4,Y4)+Y4)</f>
        <v/>
      </c>
      <c r="AD4" s="21" t="str">
        <f t="shared" ref="AD4:AD22" ca="1" si="5">IF(Z4="","",NPV(3%,Z4,Z4)+Z4)</f>
        <v/>
      </c>
      <c r="AE4" s="21" t="str">
        <f t="shared" ref="AE4:AE22" ca="1" si="6">IF(AA4="","",NPV(3%,AA4,AA4)+AA4)</f>
        <v/>
      </c>
      <c r="AF4" s="21" t="str">
        <f t="shared" ref="AF4:AF22" ca="1" si="7">IF(X4="","",NPV(3%,X4,X4,X4,X4)+X4)</f>
        <v/>
      </c>
      <c r="AG4" s="21" t="str">
        <f t="shared" ref="AG4:AG22" ca="1" si="8">IF(Y4="","",NPV(3%,Y4,Y4,Y4,Y4)+Y4)</f>
        <v/>
      </c>
      <c r="AH4" s="21" t="str">
        <f t="shared" ref="AH4:AH22" ca="1" si="9">IF(Z4="","",NPV(3%,Z4,Z4,Z4,Z4)+Z4)</f>
        <v/>
      </c>
      <c r="AI4" s="21" t="str">
        <f t="shared" ref="AI4:AI22" ca="1" si="10">IF(AA4="","",NPV(3%,AA4,AA4,AA4,AA4)+AA4)</f>
        <v/>
      </c>
      <c r="AJ4" s="21" t="str">
        <f ca="1">IF(OFFSET('School Data '!L$2,($A4-1)*10,0)="","",OFFSET('School Data '!L$2,($A4-1)*10,0))</f>
        <v/>
      </c>
      <c r="AK4" s="21" t="str">
        <f ca="1">IF(OFFSET('School Data '!L$3,($A4-1)*10,0)="","",OFFSET('School Data '!L$3,($A4-1)*10,0))</f>
        <v/>
      </c>
      <c r="AL4" s="21" t="str">
        <f t="shared" ref="AL4:AL22" ca="1" si="11">IF(AND(AJ4="",AK4=""),"",SUM(AJ4,AK4))</f>
        <v/>
      </c>
      <c r="AM4" s="21" t="str">
        <f ca="1">IF(OFFSET('School Data '!N$2,($A4-1)*10,0)="","",OFFSET('School Data '!N$2,($A4-1)*10,0))</f>
        <v/>
      </c>
      <c r="AN4" s="21" t="str">
        <f ca="1">IF(OFFSET('School Data '!N$3,($A4-1)*10,0)="","",OFFSET('School Data '!N$3,($A4-1)*10,0))</f>
        <v/>
      </c>
      <c r="AO4" s="21" t="str">
        <f t="shared" ref="AO4:AO22" ca="1" si="12">IF(AND(AM4="",AN4=""),"",SUM(AM4,AN4))</f>
        <v/>
      </c>
      <c r="AP4" s="21" t="str">
        <f ca="1">IF(OFFSET('School Data '!P$2,($A4-1)*10,0)="","",OFFSET('School Data '!P$2,($A4-1)*10,0))</f>
        <v/>
      </c>
      <c r="AQ4" s="21" t="str">
        <f ca="1">IF(OFFSET('School Data '!P$3,($A4-1)*10,0)="","",OFFSET('School Data '!P$3,($A4-1)*10,0))</f>
        <v/>
      </c>
      <c r="AR4" s="21" t="str">
        <f t="shared" ref="AR4:AR22" ca="1" si="13">IF(AND(AP4="",AQ4=""),"",SUM(AP4,AQ4))</f>
        <v/>
      </c>
      <c r="AT4" s="61" t="str">
        <f t="shared" ref="AT4:AT22" ca="1" si="14">IF(OR(AN28="",AN28=0,AA4=""),"",AA4/AN28)</f>
        <v/>
      </c>
      <c r="AU4" s="61" t="str">
        <f t="shared" ref="AU4:AU22" ca="1" si="15">IF(OR(AO28="",AO28=0,AE4=""),"",AE4/AO28)</f>
        <v/>
      </c>
      <c r="AV4" s="61" t="str">
        <f t="shared" ref="AV4:AV22" ca="1" si="16">IF(OR(AP28="",AP28=0,AI4=""),"",AI4/AP28)</f>
        <v/>
      </c>
    </row>
    <row r="5" spans="1:48">
      <c r="A5" s="24">
        <v>3</v>
      </c>
      <c r="B5" s="2"/>
      <c r="C5" s="12" t="str">
        <f ca="1">IF(OFFSET('School Data '!C$1,($A5-1)*10,0)="","",OFFSET('School Data '!C$1,($A5-1)*10,0))</f>
        <v/>
      </c>
      <c r="D5" s="4" t="str">
        <f ca="1">IF(OFFSET('School Data '!C$2,($A5-1)*10,0)="","",OFFSET('School Data '!C$2,($A5-1)*10,0))</f>
        <v/>
      </c>
      <c r="E5" s="11" t="str">
        <f ca="1">IF(AND(OFFSET('School Data '!C$6,($A5-1)*10,0)="",OFFSET('School Data '!C$8,($A5-1)*10,0)=""),"",OFFSET('School Data '!C$8,($A5-1)*10,0)-OFFSET('School Data '!C$6,($A5-1)*10,0))</f>
        <v/>
      </c>
      <c r="F5" s="11" t="str">
        <f ca="1">IF(AND(OFFSET('School Data '!D$6,($A5-1)*10,0)="",OFFSET('School Data '!D$8,($A5-1)*10,0)=""),"",OFFSET('School Data '!D$8,($A5-1)*10,0)-OFFSET('School Data '!D$6,($A5-1)*10,0))</f>
        <v/>
      </c>
      <c r="G5" s="11" t="str">
        <f ca="1">IF(AND(OFFSET('School Data '!E$6,($A5-1)*10,0)="",OFFSET('School Data '!E$8,($A5-1)*10,0)=""),"",OFFSET('School Data '!E$8,($A5-1)*10,0)-OFFSET('School Data '!E$6,($A5-1)*10,0))</f>
        <v/>
      </c>
      <c r="H5" s="11" t="str">
        <f ca="1">IF(AND(OFFSET('School Data '!F$6,($A5-1)*10,0)="",OFFSET('School Data '!F$8,($A5-1)*10,0)=""),"",OFFSET('School Data '!F$8,($A5-1)*10,0)-OFFSET('School Data '!F$6,($A5-1)*10,0))</f>
        <v/>
      </c>
      <c r="I5" s="11" t="str">
        <f ca="1">IF(AND(OFFSET('School Data '!G$6,($A5-1)*10,0)="",OFFSET('School Data '!G$8,($A5-1)*10,0)=""),"",OFFSET('School Data '!G$8,($A5-1)*10,0)-OFFSET('School Data '!G$6,($A5-1)*10,0))</f>
        <v/>
      </c>
      <c r="J5" s="11" t="str">
        <f ca="1">IF(AND(OFFSET('School Data '!H$6,($A5-1)*10,0)="",OFFSET('School Data '!H$8,($A5-1)*10,0)=""),"",OFFSET('School Data '!H$8,($A5-1)*10,0)-OFFSET('School Data '!H$6,($A5-1)*10,0))</f>
        <v/>
      </c>
      <c r="K5" s="11" t="str">
        <f ca="1">IF(AND(OFFSET('School Data '!I$6,($A5-1)*10,0)="",OFFSET('School Data '!I$8,($A5-1)*10,0)=""),"",OFFSET('School Data '!I$8,($A5-1)*10,0)-OFFSET('School Data '!I$6,($A5-1)*10,0))</f>
        <v/>
      </c>
      <c r="L5" s="11" t="str">
        <f ca="1">IF(AND(OFFSET('School Data '!J$6,($A5-1)*10,0)="",OFFSET('School Data '!J$8,($A5-1)*10,0)=""),"",OFFSET('School Data '!J$8,($A5-1)*10,0)-OFFSET('School Data '!J$6,($A5-1)*10,0))</f>
        <v/>
      </c>
      <c r="M5" s="11" t="str">
        <f ca="1">IF(AND(OFFSET('School Data '!C$7,($A5-1)*10,0)="",OFFSET('School Data '!C$9,($A5-1)*10,0)=""),"",OFFSET('School Data '!C$9,($A5-1)*10,0)-OFFSET('School Data '!C$7,($A5-1)*10,0))</f>
        <v/>
      </c>
      <c r="N5" s="11" t="str">
        <f ca="1">IF(AND(OFFSET('School Data '!D$7,($A5-1)*10,0)="",OFFSET('School Data '!D$9,($A5-1)*10,0)=""),"",OFFSET('School Data '!D$9,($A5-1)*10,0)-OFFSET('School Data '!D$7,($A5-1)*10,0))</f>
        <v/>
      </c>
      <c r="O5" s="11" t="str">
        <f ca="1">IF(AND(OFFSET('School Data '!E$7,($A5-1)*10,0)="",OFFSET('School Data '!E$9,($A5-1)*10,0)=""),"",OFFSET('School Data '!E$9,($A5-1)*10,0)-OFFSET('School Data '!E$7,($A5-1)*10,0))</f>
        <v/>
      </c>
      <c r="P5" s="11" t="str">
        <f ca="1">IF(AND(OFFSET('School Data '!F$7,($A5-1)*10,0)="",OFFSET('School Data '!F$9,($A5-1)*10,0)=""),"",OFFSET('School Data '!F$9,($A5-1)*10,0)-OFFSET('School Data '!F$7,($A5-1)*10,0))</f>
        <v/>
      </c>
      <c r="Q5" s="11" t="str">
        <f ca="1">IF(AND(OFFSET('School Data '!G$7,($A5-1)*10,0)="",OFFSET('School Data '!G$9,($A5-1)*10,0)=""),"",OFFSET('School Data '!G$9,($A5-1)*10,0)-OFFSET('School Data '!G$7,($A5-1)*10,0))</f>
        <v/>
      </c>
      <c r="R5" s="11" t="str">
        <f ca="1">IF(AND(OFFSET('School Data '!H$7,($A5-1)*10,0)="",OFFSET('School Data '!H$9,($A5-1)*10,0)=""),"",OFFSET('School Data '!H$9,($A5-1)*10,0)-OFFSET('School Data '!H$7,($A5-1)*10,0))</f>
        <v/>
      </c>
      <c r="S5" s="11" t="str">
        <f ca="1">IF(AND(OFFSET('School Data '!I$7,($A5-1)*10,0)="",OFFSET('School Data '!I$9,($A5-1)*10,0)=""),"",OFFSET('School Data '!I$9,($A5-1)*10,0)-OFFSET('School Data '!I$7,($A5-1)*10,0))</f>
        <v/>
      </c>
      <c r="T5" s="11" t="str">
        <f ca="1">IF(AND(OFFSET('School Data '!J$7,($A5-1)*10,0)="",OFFSET('School Data '!J$9,($A5-1)*10,0)=""),"",OFFSET('School Data '!J$9,($A5-1)*10,0)-OFFSET('School Data '!J$7,($A5-1)*10,0))</f>
        <v/>
      </c>
      <c r="X5" s="21" t="str">
        <f ca="1">IF(OFFSET('School Data '!T$4,($A5-1)*10,0)="","",OFFSET('School Data '!T$4,($A5-1)*10,0))</f>
        <v/>
      </c>
      <c r="Y5" s="21" t="str">
        <f ca="1">IF(OFFSET('School Data '!T$2,($A5-1)*10,0)="","",OFFSET('School Data '!T$2,($A5-1)*10,0))</f>
        <v/>
      </c>
      <c r="Z5" s="21" t="str">
        <f ca="1">IF(OFFSET('School Data '!T$3,($A5-1)*10,0)="","",OFFSET('School Data '!T$3,($A5-1)*10,0))</f>
        <v/>
      </c>
      <c r="AA5" s="21" t="str">
        <f t="shared" ca="1" si="2"/>
        <v/>
      </c>
      <c r="AB5" s="21" t="str">
        <f t="shared" ca="1" si="3"/>
        <v/>
      </c>
      <c r="AC5" s="21" t="str">
        <f t="shared" ca="1" si="4"/>
        <v/>
      </c>
      <c r="AD5" s="21" t="str">
        <f t="shared" ca="1" si="5"/>
        <v/>
      </c>
      <c r="AE5" s="21" t="str">
        <f t="shared" ca="1" si="6"/>
        <v/>
      </c>
      <c r="AF5" s="21" t="str">
        <f t="shared" ca="1" si="7"/>
        <v/>
      </c>
      <c r="AG5" s="21" t="str">
        <f t="shared" ca="1" si="8"/>
        <v/>
      </c>
      <c r="AH5" s="21" t="str">
        <f t="shared" ca="1" si="9"/>
        <v/>
      </c>
      <c r="AI5" s="21" t="str">
        <f t="shared" ca="1" si="10"/>
        <v/>
      </c>
      <c r="AJ5" s="21" t="str">
        <f ca="1">IF(OFFSET('School Data '!L$2,($A5-1)*10,0)="","",OFFSET('School Data '!L$2,($A5-1)*10,0))</f>
        <v/>
      </c>
      <c r="AK5" s="21" t="str">
        <f ca="1">IF(OFFSET('School Data '!L$3,($A5-1)*10,0)="","",OFFSET('School Data '!L$3,($A5-1)*10,0))</f>
        <v/>
      </c>
      <c r="AL5" s="21" t="str">
        <f t="shared" ca="1" si="11"/>
        <v/>
      </c>
      <c r="AM5" s="21" t="str">
        <f ca="1">IF(OFFSET('School Data '!N$2,($A5-1)*10,0)="","",OFFSET('School Data '!N$2,($A5-1)*10,0))</f>
        <v/>
      </c>
      <c r="AN5" s="21" t="str">
        <f ca="1">IF(OFFSET('School Data '!N$3,($A5-1)*10,0)="","",OFFSET('School Data '!N$3,($A5-1)*10,0))</f>
        <v/>
      </c>
      <c r="AO5" s="21" t="str">
        <f t="shared" ca="1" si="12"/>
        <v/>
      </c>
      <c r="AP5" s="21" t="str">
        <f ca="1">IF(OFFSET('School Data '!P$2,($A5-1)*10,0)="","",OFFSET('School Data '!P$2,($A5-1)*10,0))</f>
        <v/>
      </c>
      <c r="AQ5" s="21" t="str">
        <f ca="1">IF(OFFSET('School Data '!P$3,($A5-1)*10,0)="","",OFFSET('School Data '!P$3,($A5-1)*10,0))</f>
        <v/>
      </c>
      <c r="AR5" s="21" t="str">
        <f t="shared" ca="1" si="13"/>
        <v/>
      </c>
      <c r="AT5" s="61" t="str">
        <f t="shared" ca="1" si="14"/>
        <v/>
      </c>
      <c r="AU5" s="61" t="str">
        <f t="shared" ca="1" si="15"/>
        <v/>
      </c>
      <c r="AV5" s="61" t="str">
        <f t="shared" ca="1" si="16"/>
        <v/>
      </c>
    </row>
    <row r="6" spans="1:48">
      <c r="A6" s="24">
        <v>4</v>
      </c>
      <c r="B6" s="2"/>
      <c r="C6" s="12" t="str">
        <f ca="1">IF(OFFSET('School Data '!C$1,($A6-1)*10,0)="","",OFFSET('School Data '!C$1,($A6-1)*10,0))</f>
        <v/>
      </c>
      <c r="D6" s="4" t="str">
        <f ca="1">IF(OFFSET('School Data '!C$2,($A6-1)*10,0)="","",OFFSET('School Data '!C$2,($A6-1)*10,0))</f>
        <v/>
      </c>
      <c r="E6" s="11" t="str">
        <f ca="1">IF(AND(OFFSET('School Data '!C$6,($A6-1)*10,0)="",OFFSET('School Data '!C$8,($A6-1)*10,0)=""),"",OFFSET('School Data '!C$8,($A6-1)*10,0)-OFFSET('School Data '!C$6,($A6-1)*10,0))</f>
        <v/>
      </c>
      <c r="F6" s="11" t="str">
        <f ca="1">IF(AND(OFFSET('School Data '!D$6,($A6-1)*10,0)="",OFFSET('School Data '!D$8,($A6-1)*10,0)=""),"",OFFSET('School Data '!D$8,($A6-1)*10,0)-OFFSET('School Data '!D$6,($A6-1)*10,0))</f>
        <v/>
      </c>
      <c r="G6" s="11" t="str">
        <f ca="1">IF(AND(OFFSET('School Data '!E$6,($A6-1)*10,0)="",OFFSET('School Data '!E$8,($A6-1)*10,0)=""),"",OFFSET('School Data '!E$8,($A6-1)*10,0)-OFFSET('School Data '!E$6,($A6-1)*10,0))</f>
        <v/>
      </c>
      <c r="H6" s="11" t="str">
        <f ca="1">IF(AND(OFFSET('School Data '!F$6,($A6-1)*10,0)="",OFFSET('School Data '!F$8,($A6-1)*10,0)=""),"",OFFSET('School Data '!F$8,($A6-1)*10,0)-OFFSET('School Data '!F$6,($A6-1)*10,0))</f>
        <v/>
      </c>
      <c r="I6" s="11" t="str">
        <f ca="1">IF(AND(OFFSET('School Data '!G$6,($A6-1)*10,0)="",OFFSET('School Data '!G$8,($A6-1)*10,0)=""),"",OFFSET('School Data '!G$8,($A6-1)*10,0)-OFFSET('School Data '!G$6,($A6-1)*10,0))</f>
        <v/>
      </c>
      <c r="J6" s="11" t="str">
        <f ca="1">IF(AND(OFFSET('School Data '!H$6,($A6-1)*10,0)="",OFFSET('School Data '!H$8,($A6-1)*10,0)=""),"",OFFSET('School Data '!H$8,($A6-1)*10,0)-OFFSET('School Data '!H$6,($A6-1)*10,0))</f>
        <v/>
      </c>
      <c r="K6" s="11" t="str">
        <f ca="1">IF(AND(OFFSET('School Data '!I$6,($A6-1)*10,0)="",OFFSET('School Data '!I$8,($A6-1)*10,0)=""),"",OFFSET('School Data '!I$8,($A6-1)*10,0)-OFFSET('School Data '!I$6,($A6-1)*10,0))</f>
        <v/>
      </c>
      <c r="L6" s="11" t="str">
        <f ca="1">IF(AND(OFFSET('School Data '!J$6,($A6-1)*10,0)="",OFFSET('School Data '!J$8,($A6-1)*10,0)=""),"",OFFSET('School Data '!J$8,($A6-1)*10,0)-OFFSET('School Data '!J$6,($A6-1)*10,0))</f>
        <v/>
      </c>
      <c r="M6" s="11" t="str">
        <f ca="1">IF(AND(OFFSET('School Data '!C$7,($A6-1)*10,0)="",OFFSET('School Data '!C$9,($A6-1)*10,0)=""),"",OFFSET('School Data '!C$9,($A6-1)*10,0)-OFFSET('School Data '!C$7,($A6-1)*10,0))</f>
        <v/>
      </c>
      <c r="N6" s="11" t="str">
        <f ca="1">IF(AND(OFFSET('School Data '!D$7,($A6-1)*10,0)="",OFFSET('School Data '!D$9,($A6-1)*10,0)=""),"",OFFSET('School Data '!D$9,($A6-1)*10,0)-OFFSET('School Data '!D$7,($A6-1)*10,0))</f>
        <v/>
      </c>
      <c r="O6" s="11" t="str">
        <f ca="1">IF(AND(OFFSET('School Data '!E$7,($A6-1)*10,0)="",OFFSET('School Data '!E$9,($A6-1)*10,0)=""),"",OFFSET('School Data '!E$9,($A6-1)*10,0)-OFFSET('School Data '!E$7,($A6-1)*10,0))</f>
        <v/>
      </c>
      <c r="P6" s="11" t="str">
        <f ca="1">IF(AND(OFFSET('School Data '!F$7,($A6-1)*10,0)="",OFFSET('School Data '!F$9,($A6-1)*10,0)=""),"",OFFSET('School Data '!F$9,($A6-1)*10,0)-OFFSET('School Data '!F$7,($A6-1)*10,0))</f>
        <v/>
      </c>
      <c r="Q6" s="11" t="str">
        <f ca="1">IF(AND(OFFSET('School Data '!G$7,($A6-1)*10,0)="",OFFSET('School Data '!G$9,($A6-1)*10,0)=""),"",OFFSET('School Data '!G$9,($A6-1)*10,0)-OFFSET('School Data '!G$7,($A6-1)*10,0))</f>
        <v/>
      </c>
      <c r="R6" s="11" t="str">
        <f ca="1">IF(AND(OFFSET('School Data '!H$7,($A6-1)*10,0)="",OFFSET('School Data '!H$9,($A6-1)*10,0)=""),"",OFFSET('School Data '!H$9,($A6-1)*10,0)-OFFSET('School Data '!H$7,($A6-1)*10,0))</f>
        <v/>
      </c>
      <c r="S6" s="11" t="str">
        <f ca="1">IF(AND(OFFSET('School Data '!I$7,($A6-1)*10,0)="",OFFSET('School Data '!I$9,($A6-1)*10,0)=""),"",OFFSET('School Data '!I$9,($A6-1)*10,0)-OFFSET('School Data '!I$7,($A6-1)*10,0))</f>
        <v/>
      </c>
      <c r="T6" s="11" t="str">
        <f ca="1">IF(AND(OFFSET('School Data '!J$7,($A6-1)*10,0)="",OFFSET('School Data '!J$9,($A6-1)*10,0)=""),"",OFFSET('School Data '!J$9,($A6-1)*10,0)-OFFSET('School Data '!J$7,($A6-1)*10,0))</f>
        <v/>
      </c>
      <c r="X6" s="21" t="str">
        <f ca="1">IF(OFFSET('School Data '!T$4,($A6-1)*10,0)="","",OFFSET('School Data '!T$4,($A6-1)*10,0))</f>
        <v/>
      </c>
      <c r="Y6" s="21" t="str">
        <f ca="1">IF(OFFSET('School Data '!T$2,($A6-1)*10,0)="","",OFFSET('School Data '!T$2,($A6-1)*10,0))</f>
        <v/>
      </c>
      <c r="Z6" s="21" t="str">
        <f ca="1">IF(OFFSET('School Data '!T$3,($A6-1)*10,0)="","",OFFSET('School Data '!T$3,($A6-1)*10,0))</f>
        <v/>
      </c>
      <c r="AA6" s="21" t="str">
        <f t="shared" ca="1" si="2"/>
        <v/>
      </c>
      <c r="AB6" s="21" t="str">
        <f t="shared" ca="1" si="3"/>
        <v/>
      </c>
      <c r="AC6" s="21" t="str">
        <f t="shared" ca="1" si="4"/>
        <v/>
      </c>
      <c r="AD6" s="21" t="str">
        <f t="shared" ca="1" si="5"/>
        <v/>
      </c>
      <c r="AE6" s="21" t="str">
        <f t="shared" ca="1" si="6"/>
        <v/>
      </c>
      <c r="AF6" s="21" t="str">
        <f t="shared" ca="1" si="7"/>
        <v/>
      </c>
      <c r="AG6" s="21" t="str">
        <f t="shared" ca="1" si="8"/>
        <v/>
      </c>
      <c r="AH6" s="21" t="str">
        <f t="shared" ca="1" si="9"/>
        <v/>
      </c>
      <c r="AI6" s="21" t="str">
        <f t="shared" ca="1" si="10"/>
        <v/>
      </c>
      <c r="AJ6" s="21" t="str">
        <f ca="1">IF(OFFSET('School Data '!L$2,($A6-1)*10,0)="","",OFFSET('School Data '!L$2,($A6-1)*10,0))</f>
        <v/>
      </c>
      <c r="AK6" s="21" t="str">
        <f ca="1">IF(OFFSET('School Data '!L$3,($A6-1)*10,0)="","",OFFSET('School Data '!L$3,($A6-1)*10,0))</f>
        <v/>
      </c>
      <c r="AL6" s="21" t="str">
        <f t="shared" ca="1" si="11"/>
        <v/>
      </c>
      <c r="AM6" s="21" t="str">
        <f ca="1">IF(OFFSET('School Data '!N$2,($A6-1)*10,0)="","",OFFSET('School Data '!N$2,($A6-1)*10,0))</f>
        <v/>
      </c>
      <c r="AN6" s="21" t="str">
        <f ca="1">IF(OFFSET('School Data '!N$3,($A6-1)*10,0)="","",OFFSET('School Data '!N$3,($A6-1)*10,0))</f>
        <v/>
      </c>
      <c r="AO6" s="21" t="str">
        <f t="shared" ca="1" si="12"/>
        <v/>
      </c>
      <c r="AP6" s="21" t="str">
        <f ca="1">IF(OFFSET('School Data '!P$2,($A6-1)*10,0)="","",OFFSET('School Data '!P$2,($A6-1)*10,0))</f>
        <v/>
      </c>
      <c r="AQ6" s="21" t="str">
        <f ca="1">IF(OFFSET('School Data '!P$3,($A6-1)*10,0)="","",OFFSET('School Data '!P$3,($A6-1)*10,0))</f>
        <v/>
      </c>
      <c r="AR6" s="21" t="str">
        <f t="shared" ca="1" si="13"/>
        <v/>
      </c>
      <c r="AT6" s="61" t="str">
        <f t="shared" ca="1" si="14"/>
        <v/>
      </c>
      <c r="AU6" s="61" t="str">
        <f t="shared" ca="1" si="15"/>
        <v/>
      </c>
      <c r="AV6" s="61" t="str">
        <f t="shared" ca="1" si="16"/>
        <v/>
      </c>
    </row>
    <row r="7" spans="1:48">
      <c r="A7" s="24">
        <v>5</v>
      </c>
      <c r="B7" s="2"/>
      <c r="C7" s="12" t="str">
        <f ca="1">IF(OFFSET('School Data '!C$1,($A7-1)*10,0)="","",OFFSET('School Data '!C$1,($A7-1)*10,0))</f>
        <v/>
      </c>
      <c r="D7" s="4" t="str">
        <f ca="1">IF(OFFSET('School Data '!C$2,($A7-1)*10,0)="","",OFFSET('School Data '!C$2,($A7-1)*10,0))</f>
        <v/>
      </c>
      <c r="E7" s="11" t="str">
        <f ca="1">IF(AND(OFFSET('School Data '!C$6,($A7-1)*10,0)="",OFFSET('School Data '!C$8,($A7-1)*10,0)=""),"",OFFSET('School Data '!C$8,($A7-1)*10,0)-OFFSET('School Data '!C$6,($A7-1)*10,0))</f>
        <v/>
      </c>
      <c r="F7" s="11" t="str">
        <f ca="1">IF(AND(OFFSET('School Data '!D$6,($A7-1)*10,0)="",OFFSET('School Data '!D$8,($A7-1)*10,0)=""),"",OFFSET('School Data '!D$8,($A7-1)*10,0)-OFFSET('School Data '!D$6,($A7-1)*10,0))</f>
        <v/>
      </c>
      <c r="G7" s="11" t="str">
        <f ca="1">IF(AND(OFFSET('School Data '!E$6,($A7-1)*10,0)="",OFFSET('School Data '!E$8,($A7-1)*10,0)=""),"",OFFSET('School Data '!E$8,($A7-1)*10,0)-OFFSET('School Data '!E$6,($A7-1)*10,0))</f>
        <v/>
      </c>
      <c r="H7" s="11" t="str">
        <f ca="1">IF(AND(OFFSET('School Data '!F$6,($A7-1)*10,0)="",OFFSET('School Data '!F$8,($A7-1)*10,0)=""),"",OFFSET('School Data '!F$8,($A7-1)*10,0)-OFFSET('School Data '!F$6,($A7-1)*10,0))</f>
        <v/>
      </c>
      <c r="I7" s="11" t="str">
        <f ca="1">IF(AND(OFFSET('School Data '!G$6,($A7-1)*10,0)="",OFFSET('School Data '!G$8,($A7-1)*10,0)=""),"",OFFSET('School Data '!G$8,($A7-1)*10,0)-OFFSET('School Data '!G$6,($A7-1)*10,0))</f>
        <v/>
      </c>
      <c r="J7" s="11" t="str">
        <f ca="1">IF(AND(OFFSET('School Data '!H$6,($A7-1)*10,0)="",OFFSET('School Data '!H$8,($A7-1)*10,0)=""),"",OFFSET('School Data '!H$8,($A7-1)*10,0)-OFFSET('School Data '!H$6,($A7-1)*10,0))</f>
        <v/>
      </c>
      <c r="K7" s="11" t="str">
        <f ca="1">IF(AND(OFFSET('School Data '!I$6,($A7-1)*10,0)="",OFFSET('School Data '!I$8,($A7-1)*10,0)=""),"",OFFSET('School Data '!I$8,($A7-1)*10,0)-OFFSET('School Data '!I$6,($A7-1)*10,0))</f>
        <v/>
      </c>
      <c r="L7" s="11" t="str">
        <f ca="1">IF(AND(OFFSET('School Data '!J$6,($A7-1)*10,0)="",OFFSET('School Data '!J$8,($A7-1)*10,0)=""),"",OFFSET('School Data '!J$8,($A7-1)*10,0)-OFFSET('School Data '!J$6,($A7-1)*10,0))</f>
        <v/>
      </c>
      <c r="M7" s="11" t="str">
        <f ca="1">IF(AND(OFFSET('School Data '!C$7,($A7-1)*10,0)="",OFFSET('School Data '!C$9,($A7-1)*10,0)=""),"",OFFSET('School Data '!C$9,($A7-1)*10,0)-OFFSET('School Data '!C$7,($A7-1)*10,0))</f>
        <v/>
      </c>
      <c r="N7" s="11" t="str">
        <f ca="1">IF(AND(OFFSET('School Data '!D$7,($A7-1)*10,0)="",OFFSET('School Data '!D$9,($A7-1)*10,0)=""),"",OFFSET('School Data '!D$9,($A7-1)*10,0)-OFFSET('School Data '!D$7,($A7-1)*10,0))</f>
        <v/>
      </c>
      <c r="O7" s="11" t="str">
        <f ca="1">IF(AND(OFFSET('School Data '!E$7,($A7-1)*10,0)="",OFFSET('School Data '!E$9,($A7-1)*10,0)=""),"",OFFSET('School Data '!E$9,($A7-1)*10,0)-OFFSET('School Data '!E$7,($A7-1)*10,0))</f>
        <v/>
      </c>
      <c r="P7" s="11" t="str">
        <f ca="1">IF(AND(OFFSET('School Data '!F$7,($A7-1)*10,0)="",OFFSET('School Data '!F$9,($A7-1)*10,0)=""),"",OFFSET('School Data '!F$9,($A7-1)*10,0)-OFFSET('School Data '!F$7,($A7-1)*10,0))</f>
        <v/>
      </c>
      <c r="Q7" s="11" t="str">
        <f ca="1">IF(AND(OFFSET('School Data '!G$7,($A7-1)*10,0)="",OFFSET('School Data '!G$9,($A7-1)*10,0)=""),"",OFFSET('School Data '!G$9,($A7-1)*10,0)-OFFSET('School Data '!G$7,($A7-1)*10,0))</f>
        <v/>
      </c>
      <c r="R7" s="11" t="str">
        <f ca="1">IF(AND(OFFSET('School Data '!H$7,($A7-1)*10,0)="",OFFSET('School Data '!H$9,($A7-1)*10,0)=""),"",OFFSET('School Data '!H$9,($A7-1)*10,0)-OFFSET('School Data '!H$7,($A7-1)*10,0))</f>
        <v/>
      </c>
      <c r="S7" s="11" t="str">
        <f ca="1">IF(AND(OFFSET('School Data '!I$7,($A7-1)*10,0)="",OFFSET('School Data '!I$9,($A7-1)*10,0)=""),"",OFFSET('School Data '!I$9,($A7-1)*10,0)-OFFSET('School Data '!I$7,($A7-1)*10,0))</f>
        <v/>
      </c>
      <c r="T7" s="11" t="str">
        <f ca="1">IF(AND(OFFSET('School Data '!J$7,($A7-1)*10,0)="",OFFSET('School Data '!J$9,($A7-1)*10,0)=""),"",OFFSET('School Data '!J$9,($A7-1)*10,0)-OFFSET('School Data '!J$7,($A7-1)*10,0))</f>
        <v/>
      </c>
      <c r="X7" s="21" t="str">
        <f ca="1">IF(OFFSET('School Data '!T$4,($A7-1)*10,0)="","",OFFSET('School Data '!T$4,($A7-1)*10,0))</f>
        <v/>
      </c>
      <c r="Y7" s="21" t="str">
        <f ca="1">IF(OFFSET('School Data '!T$2,($A7-1)*10,0)="","",OFFSET('School Data '!T$2,($A7-1)*10,0))</f>
        <v/>
      </c>
      <c r="Z7" s="21" t="str">
        <f ca="1">IF(OFFSET('School Data '!T$3,($A7-1)*10,0)="","",OFFSET('School Data '!T$3,($A7-1)*10,0))</f>
        <v/>
      </c>
      <c r="AA7" s="21" t="str">
        <f t="shared" ca="1" si="2"/>
        <v/>
      </c>
      <c r="AB7" s="21" t="str">
        <f t="shared" ca="1" si="3"/>
        <v/>
      </c>
      <c r="AC7" s="21" t="str">
        <f t="shared" ca="1" si="4"/>
        <v/>
      </c>
      <c r="AD7" s="21" t="str">
        <f t="shared" ca="1" si="5"/>
        <v/>
      </c>
      <c r="AE7" s="21" t="str">
        <f t="shared" ca="1" si="6"/>
        <v/>
      </c>
      <c r="AF7" s="21" t="str">
        <f t="shared" ca="1" si="7"/>
        <v/>
      </c>
      <c r="AG7" s="21" t="str">
        <f t="shared" ca="1" si="8"/>
        <v/>
      </c>
      <c r="AH7" s="21" t="str">
        <f t="shared" ca="1" si="9"/>
        <v/>
      </c>
      <c r="AI7" s="21" t="str">
        <f t="shared" ca="1" si="10"/>
        <v/>
      </c>
      <c r="AJ7" s="21" t="str">
        <f ca="1">IF(OFFSET('School Data '!L$2,($A7-1)*10,0)="","",OFFSET('School Data '!L$2,($A7-1)*10,0))</f>
        <v/>
      </c>
      <c r="AK7" s="21" t="str">
        <f ca="1">IF(OFFSET('School Data '!L$3,($A7-1)*10,0)="","",OFFSET('School Data '!L$3,($A7-1)*10,0))</f>
        <v/>
      </c>
      <c r="AL7" s="21" t="str">
        <f t="shared" ca="1" si="11"/>
        <v/>
      </c>
      <c r="AM7" s="21" t="str">
        <f ca="1">IF(OFFSET('School Data '!N$2,($A7-1)*10,0)="","",OFFSET('School Data '!N$2,($A7-1)*10,0))</f>
        <v/>
      </c>
      <c r="AN7" s="21" t="str">
        <f ca="1">IF(OFFSET('School Data '!N$3,($A7-1)*10,0)="","",OFFSET('School Data '!N$3,($A7-1)*10,0))</f>
        <v/>
      </c>
      <c r="AO7" s="21" t="str">
        <f t="shared" ca="1" si="12"/>
        <v/>
      </c>
      <c r="AP7" s="21" t="str">
        <f ca="1">IF(OFFSET('School Data '!P$2,($A7-1)*10,0)="","",OFFSET('School Data '!P$2,($A7-1)*10,0))</f>
        <v/>
      </c>
      <c r="AQ7" s="21" t="str">
        <f ca="1">IF(OFFSET('School Data '!P$3,($A7-1)*10,0)="","",OFFSET('School Data '!P$3,($A7-1)*10,0))</f>
        <v/>
      </c>
      <c r="AR7" s="21" t="str">
        <f t="shared" ca="1" si="13"/>
        <v/>
      </c>
      <c r="AT7" s="61" t="str">
        <f t="shared" ca="1" si="14"/>
        <v/>
      </c>
      <c r="AU7" s="61" t="str">
        <f t="shared" ca="1" si="15"/>
        <v/>
      </c>
      <c r="AV7" s="61" t="str">
        <f t="shared" ca="1" si="16"/>
        <v/>
      </c>
    </row>
    <row r="8" spans="1:48">
      <c r="A8" s="24">
        <v>6</v>
      </c>
      <c r="B8" s="2"/>
      <c r="C8" s="12" t="str">
        <f ca="1">IF(OFFSET('School Data '!C$1,($A8-1)*10,0)="","",OFFSET('School Data '!C$1,($A8-1)*10,0))</f>
        <v/>
      </c>
      <c r="D8" s="4" t="str">
        <f ca="1">IF(OFFSET('School Data '!C$2,($A8-1)*10,0)="","",OFFSET('School Data '!C$2,($A8-1)*10,0))</f>
        <v/>
      </c>
      <c r="E8" s="11" t="str">
        <f ca="1">IF(AND(OFFSET('School Data '!C$6,($A8-1)*10,0)="",OFFSET('School Data '!C$8,($A8-1)*10,0)=""),"",OFFSET('School Data '!C$8,($A8-1)*10,0)-OFFSET('School Data '!C$6,($A8-1)*10,0))</f>
        <v/>
      </c>
      <c r="F8" s="11" t="str">
        <f ca="1">IF(AND(OFFSET('School Data '!D$6,($A8-1)*10,0)="",OFFSET('School Data '!D$8,($A8-1)*10,0)=""),"",OFFSET('School Data '!D$8,($A8-1)*10,0)-OFFSET('School Data '!D$6,($A8-1)*10,0))</f>
        <v/>
      </c>
      <c r="G8" s="11" t="str">
        <f ca="1">IF(AND(OFFSET('School Data '!E$6,($A8-1)*10,0)="",OFFSET('School Data '!E$8,($A8-1)*10,0)=""),"",OFFSET('School Data '!E$8,($A8-1)*10,0)-OFFSET('School Data '!E$6,($A8-1)*10,0))</f>
        <v/>
      </c>
      <c r="H8" s="11" t="str">
        <f ca="1">IF(AND(OFFSET('School Data '!F$6,($A8-1)*10,0)="",OFFSET('School Data '!F$8,($A8-1)*10,0)=""),"",OFFSET('School Data '!F$8,($A8-1)*10,0)-OFFSET('School Data '!F$6,($A8-1)*10,0))</f>
        <v/>
      </c>
      <c r="I8" s="11" t="str">
        <f ca="1">IF(AND(OFFSET('School Data '!G$6,($A8-1)*10,0)="",OFFSET('School Data '!G$8,($A8-1)*10,0)=""),"",OFFSET('School Data '!G$8,($A8-1)*10,0)-OFFSET('School Data '!G$6,($A8-1)*10,0))</f>
        <v/>
      </c>
      <c r="J8" s="11" t="str">
        <f ca="1">IF(AND(OFFSET('School Data '!H$6,($A8-1)*10,0)="",OFFSET('School Data '!H$8,($A8-1)*10,0)=""),"",OFFSET('School Data '!H$8,($A8-1)*10,0)-OFFSET('School Data '!H$6,($A8-1)*10,0))</f>
        <v/>
      </c>
      <c r="K8" s="11" t="str">
        <f ca="1">IF(AND(OFFSET('School Data '!I$6,($A8-1)*10,0)="",OFFSET('School Data '!I$8,($A8-1)*10,0)=""),"",OFFSET('School Data '!I$8,($A8-1)*10,0)-OFFSET('School Data '!I$6,($A8-1)*10,0))</f>
        <v/>
      </c>
      <c r="L8" s="11" t="str">
        <f ca="1">IF(AND(OFFSET('School Data '!J$6,($A8-1)*10,0)="",OFFSET('School Data '!J$8,($A8-1)*10,0)=""),"",OFFSET('School Data '!J$8,($A8-1)*10,0)-OFFSET('School Data '!J$6,($A8-1)*10,0))</f>
        <v/>
      </c>
      <c r="M8" s="11" t="str">
        <f ca="1">IF(AND(OFFSET('School Data '!C$7,($A8-1)*10,0)="",OFFSET('School Data '!C$9,($A8-1)*10,0)=""),"",OFFSET('School Data '!C$9,($A8-1)*10,0)-OFFSET('School Data '!C$7,($A8-1)*10,0))</f>
        <v/>
      </c>
      <c r="N8" s="11" t="str">
        <f ca="1">IF(AND(OFFSET('School Data '!D$7,($A8-1)*10,0)="",OFFSET('School Data '!D$9,($A8-1)*10,0)=""),"",OFFSET('School Data '!D$9,($A8-1)*10,0)-OFFSET('School Data '!D$7,($A8-1)*10,0))</f>
        <v/>
      </c>
      <c r="O8" s="11" t="str">
        <f ca="1">IF(AND(OFFSET('School Data '!E$7,($A8-1)*10,0)="",OFFSET('School Data '!E$9,($A8-1)*10,0)=""),"",OFFSET('School Data '!E$9,($A8-1)*10,0)-OFFSET('School Data '!E$7,($A8-1)*10,0))</f>
        <v/>
      </c>
      <c r="P8" s="11" t="str">
        <f ca="1">IF(AND(OFFSET('School Data '!F$7,($A8-1)*10,0)="",OFFSET('School Data '!F$9,($A8-1)*10,0)=""),"",OFFSET('School Data '!F$9,($A8-1)*10,0)-OFFSET('School Data '!F$7,($A8-1)*10,0))</f>
        <v/>
      </c>
      <c r="Q8" s="11" t="str">
        <f ca="1">IF(AND(OFFSET('School Data '!G$7,($A8-1)*10,0)="",OFFSET('School Data '!G$9,($A8-1)*10,0)=""),"",OFFSET('School Data '!G$9,($A8-1)*10,0)-OFFSET('School Data '!G$7,($A8-1)*10,0))</f>
        <v/>
      </c>
      <c r="R8" s="11" t="str">
        <f ca="1">IF(AND(OFFSET('School Data '!H$7,($A8-1)*10,0)="",OFFSET('School Data '!H$9,($A8-1)*10,0)=""),"",OFFSET('School Data '!H$9,($A8-1)*10,0)-OFFSET('School Data '!H$7,($A8-1)*10,0))</f>
        <v/>
      </c>
      <c r="S8" s="11" t="str">
        <f ca="1">IF(AND(OFFSET('School Data '!I$7,($A8-1)*10,0)="",OFFSET('School Data '!I$9,($A8-1)*10,0)=""),"",OFFSET('School Data '!I$9,($A8-1)*10,0)-OFFSET('School Data '!I$7,($A8-1)*10,0))</f>
        <v/>
      </c>
      <c r="T8" s="11" t="str">
        <f ca="1">IF(AND(OFFSET('School Data '!J$7,($A8-1)*10,0)="",OFFSET('School Data '!J$9,($A8-1)*10,0)=""),"",OFFSET('School Data '!J$9,($A8-1)*10,0)-OFFSET('School Data '!J$7,($A8-1)*10,0))</f>
        <v/>
      </c>
      <c r="X8" s="21" t="str">
        <f ca="1">IF(OFFSET('School Data '!T$4,($A8-1)*10,0)="","",OFFSET('School Data '!T$4,($A8-1)*10,0))</f>
        <v/>
      </c>
      <c r="Y8" s="21" t="str">
        <f ca="1">IF(OFFSET('School Data '!T$2,($A8-1)*10,0)="","",OFFSET('School Data '!T$2,($A8-1)*10,0))</f>
        <v/>
      </c>
      <c r="Z8" s="21" t="str">
        <f ca="1">IF(OFFSET('School Data '!T$3,($A8-1)*10,0)="","",OFFSET('School Data '!T$3,($A8-1)*10,0))</f>
        <v/>
      </c>
      <c r="AA8" s="21" t="str">
        <f t="shared" ca="1" si="2"/>
        <v/>
      </c>
      <c r="AB8" s="21" t="str">
        <f t="shared" ca="1" si="3"/>
        <v/>
      </c>
      <c r="AC8" s="21" t="str">
        <f t="shared" ca="1" si="4"/>
        <v/>
      </c>
      <c r="AD8" s="21" t="str">
        <f t="shared" ca="1" si="5"/>
        <v/>
      </c>
      <c r="AE8" s="21" t="str">
        <f t="shared" ca="1" si="6"/>
        <v/>
      </c>
      <c r="AF8" s="21" t="str">
        <f t="shared" ca="1" si="7"/>
        <v/>
      </c>
      <c r="AG8" s="21" t="str">
        <f t="shared" ca="1" si="8"/>
        <v/>
      </c>
      <c r="AH8" s="21" t="str">
        <f t="shared" ca="1" si="9"/>
        <v/>
      </c>
      <c r="AI8" s="21" t="str">
        <f t="shared" ca="1" si="10"/>
        <v/>
      </c>
      <c r="AJ8" s="21" t="str">
        <f ca="1">IF(OFFSET('School Data '!L$2,($A8-1)*10,0)="","",OFFSET('School Data '!L$2,($A8-1)*10,0))</f>
        <v/>
      </c>
      <c r="AK8" s="21" t="str">
        <f ca="1">IF(OFFSET('School Data '!L$3,($A8-1)*10,0)="","",OFFSET('School Data '!L$3,($A8-1)*10,0))</f>
        <v/>
      </c>
      <c r="AL8" s="21" t="str">
        <f t="shared" ca="1" si="11"/>
        <v/>
      </c>
      <c r="AM8" s="21" t="str">
        <f ca="1">IF(OFFSET('School Data '!N$2,($A8-1)*10,0)="","",OFFSET('School Data '!N$2,($A8-1)*10,0))</f>
        <v/>
      </c>
      <c r="AN8" s="21" t="str">
        <f ca="1">IF(OFFSET('School Data '!N$3,($A8-1)*10,0)="","",OFFSET('School Data '!N$3,($A8-1)*10,0))</f>
        <v/>
      </c>
      <c r="AO8" s="21" t="str">
        <f t="shared" ca="1" si="12"/>
        <v/>
      </c>
      <c r="AP8" s="21" t="str">
        <f ca="1">IF(OFFSET('School Data '!P$2,($A8-1)*10,0)="","",OFFSET('School Data '!P$2,($A8-1)*10,0))</f>
        <v/>
      </c>
      <c r="AQ8" s="21" t="str">
        <f ca="1">IF(OFFSET('School Data '!P$3,($A8-1)*10,0)="","",OFFSET('School Data '!P$3,($A8-1)*10,0))</f>
        <v/>
      </c>
      <c r="AR8" s="21" t="str">
        <f t="shared" ca="1" si="13"/>
        <v/>
      </c>
      <c r="AT8" s="61" t="str">
        <f t="shared" ca="1" si="14"/>
        <v/>
      </c>
      <c r="AU8" s="61" t="str">
        <f t="shared" ca="1" si="15"/>
        <v/>
      </c>
      <c r="AV8" s="61" t="str">
        <f t="shared" ca="1" si="16"/>
        <v/>
      </c>
    </row>
    <row r="9" spans="1:48">
      <c r="A9" s="24">
        <v>7</v>
      </c>
      <c r="B9" s="2"/>
      <c r="C9" s="12" t="str">
        <f ca="1">IF(OFFSET('School Data '!C$1,($A9-1)*10,0)="","",OFFSET('School Data '!C$1,($A9-1)*10,0))</f>
        <v/>
      </c>
      <c r="D9" s="4" t="str">
        <f ca="1">IF(OFFSET('School Data '!C$2,($A9-1)*10,0)="","",OFFSET('School Data '!C$2,($A9-1)*10,0))</f>
        <v/>
      </c>
      <c r="E9" s="11" t="str">
        <f ca="1">IF(AND(OFFSET('School Data '!C$6,($A9-1)*10,0)="",OFFSET('School Data '!C$8,($A9-1)*10,0)=""),"",OFFSET('School Data '!C$8,($A9-1)*10,0)-OFFSET('School Data '!C$6,($A9-1)*10,0))</f>
        <v/>
      </c>
      <c r="F9" s="11" t="str">
        <f ca="1">IF(AND(OFFSET('School Data '!D$6,($A9-1)*10,0)="",OFFSET('School Data '!D$8,($A9-1)*10,0)=""),"",OFFSET('School Data '!D$8,($A9-1)*10,0)-OFFSET('School Data '!D$6,($A9-1)*10,0))</f>
        <v/>
      </c>
      <c r="G9" s="11" t="str">
        <f ca="1">IF(AND(OFFSET('School Data '!E$6,($A9-1)*10,0)="",OFFSET('School Data '!E$8,($A9-1)*10,0)=""),"",OFFSET('School Data '!E$8,($A9-1)*10,0)-OFFSET('School Data '!E$6,($A9-1)*10,0))</f>
        <v/>
      </c>
      <c r="H9" s="11" t="str">
        <f ca="1">IF(AND(OFFSET('School Data '!F$6,($A9-1)*10,0)="",OFFSET('School Data '!F$8,($A9-1)*10,0)=""),"",OFFSET('School Data '!F$8,($A9-1)*10,0)-OFFSET('School Data '!F$6,($A9-1)*10,0))</f>
        <v/>
      </c>
      <c r="I9" s="11" t="str">
        <f ca="1">IF(AND(OFFSET('School Data '!G$6,($A9-1)*10,0)="",OFFSET('School Data '!G$8,($A9-1)*10,0)=""),"",OFFSET('School Data '!G$8,($A9-1)*10,0)-OFFSET('School Data '!G$6,($A9-1)*10,0))</f>
        <v/>
      </c>
      <c r="J9" s="11" t="str">
        <f ca="1">IF(AND(OFFSET('School Data '!H$6,($A9-1)*10,0)="",OFFSET('School Data '!H$8,($A9-1)*10,0)=""),"",OFFSET('School Data '!H$8,($A9-1)*10,0)-OFFSET('School Data '!H$6,($A9-1)*10,0))</f>
        <v/>
      </c>
      <c r="K9" s="11" t="str">
        <f ca="1">IF(AND(OFFSET('School Data '!I$6,($A9-1)*10,0)="",OFFSET('School Data '!I$8,($A9-1)*10,0)=""),"",OFFSET('School Data '!I$8,($A9-1)*10,0)-OFFSET('School Data '!I$6,($A9-1)*10,0))</f>
        <v/>
      </c>
      <c r="L9" s="11" t="str">
        <f ca="1">IF(AND(OFFSET('School Data '!J$6,($A9-1)*10,0)="",OFFSET('School Data '!J$8,($A9-1)*10,0)=""),"",OFFSET('School Data '!J$8,($A9-1)*10,0)-OFFSET('School Data '!J$6,($A9-1)*10,0))</f>
        <v/>
      </c>
      <c r="M9" s="11" t="str">
        <f ca="1">IF(AND(OFFSET('School Data '!C$7,($A9-1)*10,0)="",OFFSET('School Data '!C$9,($A9-1)*10,0)=""),"",OFFSET('School Data '!C$9,($A9-1)*10,0)-OFFSET('School Data '!C$7,($A9-1)*10,0))</f>
        <v/>
      </c>
      <c r="N9" s="11" t="str">
        <f ca="1">IF(AND(OFFSET('School Data '!D$7,($A9-1)*10,0)="",OFFSET('School Data '!D$9,($A9-1)*10,0)=""),"",OFFSET('School Data '!D$9,($A9-1)*10,0)-OFFSET('School Data '!D$7,($A9-1)*10,0))</f>
        <v/>
      </c>
      <c r="O9" s="11" t="str">
        <f ca="1">IF(AND(OFFSET('School Data '!E$7,($A9-1)*10,0)="",OFFSET('School Data '!E$9,($A9-1)*10,0)=""),"",OFFSET('School Data '!E$9,($A9-1)*10,0)-OFFSET('School Data '!E$7,($A9-1)*10,0))</f>
        <v/>
      </c>
      <c r="P9" s="11" t="str">
        <f ca="1">IF(AND(OFFSET('School Data '!F$7,($A9-1)*10,0)="",OFFSET('School Data '!F$9,($A9-1)*10,0)=""),"",OFFSET('School Data '!F$9,($A9-1)*10,0)-OFFSET('School Data '!F$7,($A9-1)*10,0))</f>
        <v/>
      </c>
      <c r="Q9" s="11" t="str">
        <f ca="1">IF(AND(OFFSET('School Data '!G$7,($A9-1)*10,0)="",OFFSET('School Data '!G$9,($A9-1)*10,0)=""),"",OFFSET('School Data '!G$9,($A9-1)*10,0)-OFFSET('School Data '!G$7,($A9-1)*10,0))</f>
        <v/>
      </c>
      <c r="R9" s="11" t="str">
        <f ca="1">IF(AND(OFFSET('School Data '!H$7,($A9-1)*10,0)="",OFFSET('School Data '!H$9,($A9-1)*10,0)=""),"",OFFSET('School Data '!H$9,($A9-1)*10,0)-OFFSET('School Data '!H$7,($A9-1)*10,0))</f>
        <v/>
      </c>
      <c r="S9" s="11" t="str">
        <f ca="1">IF(AND(OFFSET('School Data '!I$7,($A9-1)*10,0)="",OFFSET('School Data '!I$9,($A9-1)*10,0)=""),"",OFFSET('School Data '!I$9,($A9-1)*10,0)-OFFSET('School Data '!I$7,($A9-1)*10,0))</f>
        <v/>
      </c>
      <c r="T9" s="11" t="str">
        <f ca="1">IF(AND(OFFSET('School Data '!J$7,($A9-1)*10,0)="",OFFSET('School Data '!J$9,($A9-1)*10,0)=""),"",OFFSET('School Data '!J$9,($A9-1)*10,0)-OFFSET('School Data '!J$7,($A9-1)*10,0))</f>
        <v/>
      </c>
      <c r="X9" s="21" t="str">
        <f ca="1">IF(OFFSET('School Data '!T$4,($A9-1)*10,0)="","",OFFSET('School Data '!T$4,($A9-1)*10,0))</f>
        <v/>
      </c>
      <c r="Y9" s="21" t="str">
        <f ca="1">IF(OFFSET('School Data '!T$2,($A9-1)*10,0)="","",OFFSET('School Data '!T$2,($A9-1)*10,0))</f>
        <v/>
      </c>
      <c r="Z9" s="21" t="str">
        <f ca="1">IF(OFFSET('School Data '!T$3,($A9-1)*10,0)="","",OFFSET('School Data '!T$3,($A9-1)*10,0))</f>
        <v/>
      </c>
      <c r="AA9" s="21" t="str">
        <f t="shared" ca="1" si="2"/>
        <v/>
      </c>
      <c r="AB9" s="21" t="str">
        <f t="shared" ca="1" si="3"/>
        <v/>
      </c>
      <c r="AC9" s="21" t="str">
        <f t="shared" ca="1" si="4"/>
        <v/>
      </c>
      <c r="AD9" s="21" t="str">
        <f t="shared" ca="1" si="5"/>
        <v/>
      </c>
      <c r="AE9" s="21" t="str">
        <f t="shared" ca="1" si="6"/>
        <v/>
      </c>
      <c r="AF9" s="21" t="str">
        <f t="shared" ca="1" si="7"/>
        <v/>
      </c>
      <c r="AG9" s="21" t="str">
        <f t="shared" ca="1" si="8"/>
        <v/>
      </c>
      <c r="AH9" s="21" t="str">
        <f t="shared" ca="1" si="9"/>
        <v/>
      </c>
      <c r="AI9" s="21" t="str">
        <f t="shared" ca="1" si="10"/>
        <v/>
      </c>
      <c r="AJ9" s="21" t="str">
        <f ca="1">IF(OFFSET('School Data '!L$2,($A9-1)*10,0)="","",OFFSET('School Data '!L$2,($A9-1)*10,0))</f>
        <v/>
      </c>
      <c r="AK9" s="21" t="str">
        <f ca="1">IF(OFFSET('School Data '!L$3,($A9-1)*10,0)="","",OFFSET('School Data '!L$3,($A9-1)*10,0))</f>
        <v/>
      </c>
      <c r="AL9" s="21" t="str">
        <f t="shared" ca="1" si="11"/>
        <v/>
      </c>
      <c r="AM9" s="21" t="str">
        <f ca="1">IF(OFFSET('School Data '!N$2,($A9-1)*10,0)="","",OFFSET('School Data '!N$2,($A9-1)*10,0))</f>
        <v/>
      </c>
      <c r="AN9" s="21" t="str">
        <f ca="1">IF(OFFSET('School Data '!N$3,($A9-1)*10,0)="","",OFFSET('School Data '!N$3,($A9-1)*10,0))</f>
        <v/>
      </c>
      <c r="AO9" s="21" t="str">
        <f t="shared" ca="1" si="12"/>
        <v/>
      </c>
      <c r="AP9" s="21" t="str">
        <f ca="1">IF(OFFSET('School Data '!P$2,($A9-1)*10,0)="","",OFFSET('School Data '!P$2,($A9-1)*10,0))</f>
        <v/>
      </c>
      <c r="AQ9" s="21" t="str">
        <f ca="1">IF(OFFSET('School Data '!P$3,($A9-1)*10,0)="","",OFFSET('School Data '!P$3,($A9-1)*10,0))</f>
        <v/>
      </c>
      <c r="AR9" s="21" t="str">
        <f t="shared" ca="1" si="13"/>
        <v/>
      </c>
      <c r="AT9" s="61" t="str">
        <f t="shared" ca="1" si="14"/>
        <v/>
      </c>
      <c r="AU9" s="61" t="str">
        <f t="shared" ca="1" si="15"/>
        <v/>
      </c>
      <c r="AV9" s="61" t="str">
        <f t="shared" ca="1" si="16"/>
        <v/>
      </c>
    </row>
    <row r="10" spans="1:48">
      <c r="A10" s="24">
        <v>8</v>
      </c>
      <c r="B10" s="2"/>
      <c r="C10" s="12" t="str">
        <f ca="1">IF(OFFSET('School Data '!C$1,($A10-1)*10,0)="","",OFFSET('School Data '!C$1,($A10-1)*10,0))</f>
        <v/>
      </c>
      <c r="D10" s="4" t="str">
        <f ca="1">IF(OFFSET('School Data '!C$2,($A10-1)*10,0)="","",OFFSET('School Data '!C$2,($A10-1)*10,0))</f>
        <v/>
      </c>
      <c r="E10" s="11" t="str">
        <f ca="1">IF(AND(OFFSET('School Data '!C$6,($A10-1)*10,0)="",OFFSET('School Data '!C$8,($A10-1)*10,0)=""),"",OFFSET('School Data '!C$8,($A10-1)*10,0)-OFFSET('School Data '!C$6,($A10-1)*10,0))</f>
        <v/>
      </c>
      <c r="F10" s="11" t="str">
        <f ca="1">IF(AND(OFFSET('School Data '!D$6,($A10-1)*10,0)="",OFFSET('School Data '!D$8,($A10-1)*10,0)=""),"",OFFSET('School Data '!D$8,($A10-1)*10,0)-OFFSET('School Data '!D$6,($A10-1)*10,0))</f>
        <v/>
      </c>
      <c r="G10" s="11" t="str">
        <f ca="1">IF(AND(OFFSET('School Data '!E$6,($A10-1)*10,0)="",OFFSET('School Data '!E$8,($A10-1)*10,0)=""),"",OFFSET('School Data '!E$8,($A10-1)*10,0)-OFFSET('School Data '!E$6,($A10-1)*10,0))</f>
        <v/>
      </c>
      <c r="H10" s="11" t="str">
        <f ca="1">IF(AND(OFFSET('School Data '!F$6,($A10-1)*10,0)="",OFFSET('School Data '!F$8,($A10-1)*10,0)=""),"",OFFSET('School Data '!F$8,($A10-1)*10,0)-OFFSET('School Data '!F$6,($A10-1)*10,0))</f>
        <v/>
      </c>
      <c r="I10" s="11" t="str">
        <f ca="1">IF(AND(OFFSET('School Data '!G$6,($A10-1)*10,0)="",OFFSET('School Data '!G$8,($A10-1)*10,0)=""),"",OFFSET('School Data '!G$8,($A10-1)*10,0)-OFFSET('School Data '!G$6,($A10-1)*10,0))</f>
        <v/>
      </c>
      <c r="J10" s="11" t="str">
        <f ca="1">IF(AND(OFFSET('School Data '!H$6,($A10-1)*10,0)="",OFFSET('School Data '!H$8,($A10-1)*10,0)=""),"",OFFSET('School Data '!H$8,($A10-1)*10,0)-OFFSET('School Data '!H$6,($A10-1)*10,0))</f>
        <v/>
      </c>
      <c r="K10" s="11" t="str">
        <f ca="1">IF(AND(OFFSET('School Data '!I$6,($A10-1)*10,0)="",OFFSET('School Data '!I$8,($A10-1)*10,0)=""),"",OFFSET('School Data '!I$8,($A10-1)*10,0)-OFFSET('School Data '!I$6,($A10-1)*10,0))</f>
        <v/>
      </c>
      <c r="L10" s="11" t="str">
        <f ca="1">IF(AND(OFFSET('School Data '!J$6,($A10-1)*10,0)="",OFFSET('School Data '!J$8,($A10-1)*10,0)=""),"",OFFSET('School Data '!J$8,($A10-1)*10,0)-OFFSET('School Data '!J$6,($A10-1)*10,0))</f>
        <v/>
      </c>
      <c r="M10" s="11" t="str">
        <f ca="1">IF(AND(OFFSET('School Data '!C$7,($A10-1)*10,0)="",OFFSET('School Data '!C$9,($A10-1)*10,0)=""),"",OFFSET('School Data '!C$9,($A10-1)*10,0)-OFFSET('School Data '!C$7,($A10-1)*10,0))</f>
        <v/>
      </c>
      <c r="N10" s="11" t="str">
        <f ca="1">IF(AND(OFFSET('School Data '!D$7,($A10-1)*10,0)="",OFFSET('School Data '!D$9,($A10-1)*10,0)=""),"",OFFSET('School Data '!D$9,($A10-1)*10,0)-OFFSET('School Data '!D$7,($A10-1)*10,0))</f>
        <v/>
      </c>
      <c r="O10" s="11" t="str">
        <f ca="1">IF(AND(OFFSET('School Data '!E$7,($A10-1)*10,0)="",OFFSET('School Data '!E$9,($A10-1)*10,0)=""),"",OFFSET('School Data '!E$9,($A10-1)*10,0)-OFFSET('School Data '!E$7,($A10-1)*10,0))</f>
        <v/>
      </c>
      <c r="P10" s="11" t="str">
        <f ca="1">IF(AND(OFFSET('School Data '!F$7,($A10-1)*10,0)="",OFFSET('School Data '!F$9,($A10-1)*10,0)=""),"",OFFSET('School Data '!F$9,($A10-1)*10,0)-OFFSET('School Data '!F$7,($A10-1)*10,0))</f>
        <v/>
      </c>
      <c r="Q10" s="11" t="str">
        <f ca="1">IF(AND(OFFSET('School Data '!G$7,($A10-1)*10,0)="",OFFSET('School Data '!G$9,($A10-1)*10,0)=""),"",OFFSET('School Data '!G$9,($A10-1)*10,0)-OFFSET('School Data '!G$7,($A10-1)*10,0))</f>
        <v/>
      </c>
      <c r="R10" s="11" t="str">
        <f ca="1">IF(AND(OFFSET('School Data '!H$7,($A10-1)*10,0)="",OFFSET('School Data '!H$9,($A10-1)*10,0)=""),"",OFFSET('School Data '!H$9,($A10-1)*10,0)-OFFSET('School Data '!H$7,($A10-1)*10,0))</f>
        <v/>
      </c>
      <c r="S10" s="11" t="str">
        <f ca="1">IF(AND(OFFSET('School Data '!I$7,($A10-1)*10,0)="",OFFSET('School Data '!I$9,($A10-1)*10,0)=""),"",OFFSET('School Data '!I$9,($A10-1)*10,0)-OFFSET('School Data '!I$7,($A10-1)*10,0))</f>
        <v/>
      </c>
      <c r="T10" s="11" t="str">
        <f ca="1">IF(AND(OFFSET('School Data '!J$7,($A10-1)*10,0)="",OFFSET('School Data '!J$9,($A10-1)*10,0)=""),"",OFFSET('School Data '!J$9,($A10-1)*10,0)-OFFSET('School Data '!J$7,($A10-1)*10,0))</f>
        <v/>
      </c>
      <c r="X10" s="21" t="str">
        <f ca="1">IF(OFFSET('School Data '!T$4,($A10-1)*10,0)="","",OFFSET('School Data '!T$4,($A10-1)*10,0))</f>
        <v/>
      </c>
      <c r="Y10" s="21" t="str">
        <f ca="1">IF(OFFSET('School Data '!T$2,($A10-1)*10,0)="","",OFFSET('School Data '!T$2,($A10-1)*10,0))</f>
        <v/>
      </c>
      <c r="Z10" s="21" t="str">
        <f ca="1">IF(OFFSET('School Data '!T$3,($A10-1)*10,0)="","",OFFSET('School Data '!T$3,($A10-1)*10,0))</f>
        <v/>
      </c>
      <c r="AA10" s="21" t="str">
        <f t="shared" ca="1" si="2"/>
        <v/>
      </c>
      <c r="AB10" s="21" t="str">
        <f t="shared" ca="1" si="3"/>
        <v/>
      </c>
      <c r="AC10" s="21" t="str">
        <f t="shared" ca="1" si="4"/>
        <v/>
      </c>
      <c r="AD10" s="21" t="str">
        <f t="shared" ca="1" si="5"/>
        <v/>
      </c>
      <c r="AE10" s="21" t="str">
        <f t="shared" ca="1" si="6"/>
        <v/>
      </c>
      <c r="AF10" s="21" t="str">
        <f t="shared" ca="1" si="7"/>
        <v/>
      </c>
      <c r="AG10" s="21" t="str">
        <f t="shared" ca="1" si="8"/>
        <v/>
      </c>
      <c r="AH10" s="21" t="str">
        <f t="shared" ca="1" si="9"/>
        <v/>
      </c>
      <c r="AI10" s="21" t="str">
        <f t="shared" ca="1" si="10"/>
        <v/>
      </c>
      <c r="AJ10" s="21" t="str">
        <f ca="1">IF(OFFSET('School Data '!L$2,($A10-1)*10,0)="","",OFFSET('School Data '!L$2,($A10-1)*10,0))</f>
        <v/>
      </c>
      <c r="AK10" s="21" t="str">
        <f ca="1">IF(OFFSET('School Data '!L$3,($A10-1)*10,0)="","",OFFSET('School Data '!L$3,($A10-1)*10,0))</f>
        <v/>
      </c>
      <c r="AL10" s="21" t="str">
        <f t="shared" ca="1" si="11"/>
        <v/>
      </c>
      <c r="AM10" s="21" t="str">
        <f ca="1">IF(OFFSET('School Data '!N$2,($A10-1)*10,0)="","",OFFSET('School Data '!N$2,($A10-1)*10,0))</f>
        <v/>
      </c>
      <c r="AN10" s="21" t="str">
        <f ca="1">IF(OFFSET('School Data '!N$3,($A10-1)*10,0)="","",OFFSET('School Data '!N$3,($A10-1)*10,0))</f>
        <v/>
      </c>
      <c r="AO10" s="21" t="str">
        <f t="shared" ca="1" si="12"/>
        <v/>
      </c>
      <c r="AP10" s="21" t="str">
        <f ca="1">IF(OFFSET('School Data '!P$2,($A10-1)*10,0)="","",OFFSET('School Data '!P$2,($A10-1)*10,0))</f>
        <v/>
      </c>
      <c r="AQ10" s="21" t="str">
        <f ca="1">IF(OFFSET('School Data '!P$3,($A10-1)*10,0)="","",OFFSET('School Data '!P$3,($A10-1)*10,0))</f>
        <v/>
      </c>
      <c r="AR10" s="21" t="str">
        <f t="shared" ca="1" si="13"/>
        <v/>
      </c>
      <c r="AT10" s="61" t="str">
        <f t="shared" ca="1" si="14"/>
        <v/>
      </c>
      <c r="AU10" s="61" t="str">
        <f t="shared" ca="1" si="15"/>
        <v/>
      </c>
      <c r="AV10" s="61" t="str">
        <f t="shared" ca="1" si="16"/>
        <v/>
      </c>
    </row>
    <row r="11" spans="1:48">
      <c r="A11" s="24">
        <v>9</v>
      </c>
      <c r="B11" s="2"/>
      <c r="C11" s="12" t="str">
        <f ca="1">IF(OFFSET('School Data '!C$1,($A11-1)*10,0)="","",OFFSET('School Data '!C$1,($A11-1)*10,0))</f>
        <v/>
      </c>
      <c r="D11" s="4" t="str">
        <f ca="1">IF(OFFSET('School Data '!C$2,($A11-1)*10,0)="","",OFFSET('School Data '!C$2,($A11-1)*10,0))</f>
        <v/>
      </c>
      <c r="E11" s="11" t="str">
        <f ca="1">IF(AND(OFFSET('School Data '!C$6,($A11-1)*10,0)="",OFFSET('School Data '!C$8,($A11-1)*10,0)=""),"",OFFSET('School Data '!C$8,($A11-1)*10,0)-OFFSET('School Data '!C$6,($A11-1)*10,0))</f>
        <v/>
      </c>
      <c r="F11" s="11" t="str">
        <f ca="1">IF(AND(OFFSET('School Data '!D$6,($A11-1)*10,0)="",OFFSET('School Data '!D$8,($A11-1)*10,0)=""),"",OFFSET('School Data '!D$8,($A11-1)*10,0)-OFFSET('School Data '!D$6,($A11-1)*10,0))</f>
        <v/>
      </c>
      <c r="G11" s="11" t="str">
        <f ca="1">IF(AND(OFFSET('School Data '!E$6,($A11-1)*10,0)="",OFFSET('School Data '!E$8,($A11-1)*10,0)=""),"",OFFSET('School Data '!E$8,($A11-1)*10,0)-OFFSET('School Data '!E$6,($A11-1)*10,0))</f>
        <v/>
      </c>
      <c r="H11" s="11" t="str">
        <f ca="1">IF(AND(OFFSET('School Data '!F$6,($A11-1)*10,0)="",OFFSET('School Data '!F$8,($A11-1)*10,0)=""),"",OFFSET('School Data '!F$8,($A11-1)*10,0)-OFFSET('School Data '!F$6,($A11-1)*10,0))</f>
        <v/>
      </c>
      <c r="I11" s="11" t="str">
        <f ca="1">IF(AND(OFFSET('School Data '!G$6,($A11-1)*10,0)="",OFFSET('School Data '!G$8,($A11-1)*10,0)=""),"",OFFSET('School Data '!G$8,($A11-1)*10,0)-OFFSET('School Data '!G$6,($A11-1)*10,0))</f>
        <v/>
      </c>
      <c r="J11" s="11" t="str">
        <f ca="1">IF(AND(OFFSET('School Data '!H$6,($A11-1)*10,0)="",OFFSET('School Data '!H$8,($A11-1)*10,0)=""),"",OFFSET('School Data '!H$8,($A11-1)*10,0)-OFFSET('School Data '!H$6,($A11-1)*10,0))</f>
        <v/>
      </c>
      <c r="K11" s="11" t="str">
        <f ca="1">IF(AND(OFFSET('School Data '!I$6,($A11-1)*10,0)="",OFFSET('School Data '!I$8,($A11-1)*10,0)=""),"",OFFSET('School Data '!I$8,($A11-1)*10,0)-OFFSET('School Data '!I$6,($A11-1)*10,0))</f>
        <v/>
      </c>
      <c r="L11" s="11" t="str">
        <f ca="1">IF(AND(OFFSET('School Data '!J$6,($A11-1)*10,0)="",OFFSET('School Data '!J$8,($A11-1)*10,0)=""),"",OFFSET('School Data '!J$8,($A11-1)*10,0)-OFFSET('School Data '!J$6,($A11-1)*10,0))</f>
        <v/>
      </c>
      <c r="M11" s="11" t="str">
        <f ca="1">IF(AND(OFFSET('School Data '!C$7,($A11-1)*10,0)="",OFFSET('School Data '!C$9,($A11-1)*10,0)=""),"",OFFSET('School Data '!C$9,($A11-1)*10,0)-OFFSET('School Data '!C$7,($A11-1)*10,0))</f>
        <v/>
      </c>
      <c r="N11" s="11" t="str">
        <f ca="1">IF(AND(OFFSET('School Data '!D$7,($A11-1)*10,0)="",OFFSET('School Data '!D$9,($A11-1)*10,0)=""),"",OFFSET('School Data '!D$9,($A11-1)*10,0)-OFFSET('School Data '!D$7,($A11-1)*10,0))</f>
        <v/>
      </c>
      <c r="O11" s="11" t="str">
        <f ca="1">IF(AND(OFFSET('School Data '!E$7,($A11-1)*10,0)="",OFFSET('School Data '!E$9,($A11-1)*10,0)=""),"",OFFSET('School Data '!E$9,($A11-1)*10,0)-OFFSET('School Data '!E$7,($A11-1)*10,0))</f>
        <v/>
      </c>
      <c r="P11" s="11" t="str">
        <f ca="1">IF(AND(OFFSET('School Data '!F$7,($A11-1)*10,0)="",OFFSET('School Data '!F$9,($A11-1)*10,0)=""),"",OFFSET('School Data '!F$9,($A11-1)*10,0)-OFFSET('School Data '!F$7,($A11-1)*10,0))</f>
        <v/>
      </c>
      <c r="Q11" s="11" t="str">
        <f ca="1">IF(AND(OFFSET('School Data '!G$7,($A11-1)*10,0)="",OFFSET('School Data '!G$9,($A11-1)*10,0)=""),"",OFFSET('School Data '!G$9,($A11-1)*10,0)-OFFSET('School Data '!G$7,($A11-1)*10,0))</f>
        <v/>
      </c>
      <c r="R11" s="11" t="str">
        <f ca="1">IF(AND(OFFSET('School Data '!H$7,($A11-1)*10,0)="",OFFSET('School Data '!H$9,($A11-1)*10,0)=""),"",OFFSET('School Data '!H$9,($A11-1)*10,0)-OFFSET('School Data '!H$7,($A11-1)*10,0))</f>
        <v/>
      </c>
      <c r="S11" s="11" t="str">
        <f ca="1">IF(AND(OFFSET('School Data '!I$7,($A11-1)*10,0)="",OFFSET('School Data '!I$9,($A11-1)*10,0)=""),"",OFFSET('School Data '!I$9,($A11-1)*10,0)-OFFSET('School Data '!I$7,($A11-1)*10,0))</f>
        <v/>
      </c>
      <c r="T11" s="11" t="str">
        <f ca="1">IF(AND(OFFSET('School Data '!J$7,($A11-1)*10,0)="",OFFSET('School Data '!J$9,($A11-1)*10,0)=""),"",OFFSET('School Data '!J$9,($A11-1)*10,0)-OFFSET('School Data '!J$7,($A11-1)*10,0))</f>
        <v/>
      </c>
      <c r="X11" s="21" t="str">
        <f ca="1">IF(OFFSET('School Data '!T$4,($A11-1)*10,0)="","",OFFSET('School Data '!T$4,($A11-1)*10,0))</f>
        <v/>
      </c>
      <c r="Y11" s="21" t="str">
        <f ca="1">IF(OFFSET('School Data '!T$2,($A11-1)*10,0)="","",OFFSET('School Data '!T$2,($A11-1)*10,0))</f>
        <v/>
      </c>
      <c r="Z11" s="21" t="str">
        <f ca="1">IF(OFFSET('School Data '!T$3,($A11-1)*10,0)="","",OFFSET('School Data '!T$3,($A11-1)*10,0))</f>
        <v/>
      </c>
      <c r="AA11" s="21" t="str">
        <f t="shared" ca="1" si="2"/>
        <v/>
      </c>
      <c r="AB11" s="21" t="str">
        <f t="shared" ca="1" si="3"/>
        <v/>
      </c>
      <c r="AC11" s="21" t="str">
        <f t="shared" ca="1" si="4"/>
        <v/>
      </c>
      <c r="AD11" s="21" t="str">
        <f t="shared" ca="1" si="5"/>
        <v/>
      </c>
      <c r="AE11" s="21" t="str">
        <f t="shared" ca="1" si="6"/>
        <v/>
      </c>
      <c r="AF11" s="21" t="str">
        <f t="shared" ca="1" si="7"/>
        <v/>
      </c>
      <c r="AG11" s="21" t="str">
        <f t="shared" ca="1" si="8"/>
        <v/>
      </c>
      <c r="AH11" s="21" t="str">
        <f t="shared" ca="1" si="9"/>
        <v/>
      </c>
      <c r="AI11" s="21" t="str">
        <f t="shared" ca="1" si="10"/>
        <v/>
      </c>
      <c r="AJ11" s="21" t="str">
        <f ca="1">IF(OFFSET('School Data '!L$2,($A11-1)*10,0)="","",OFFSET('School Data '!L$2,($A11-1)*10,0))</f>
        <v/>
      </c>
      <c r="AK11" s="21" t="str">
        <f ca="1">IF(OFFSET('School Data '!L$3,($A11-1)*10,0)="","",OFFSET('School Data '!L$3,($A11-1)*10,0))</f>
        <v/>
      </c>
      <c r="AL11" s="21" t="str">
        <f t="shared" ca="1" si="11"/>
        <v/>
      </c>
      <c r="AM11" s="21" t="str">
        <f ca="1">IF(OFFSET('School Data '!N$2,($A11-1)*10,0)="","",OFFSET('School Data '!N$2,($A11-1)*10,0))</f>
        <v/>
      </c>
      <c r="AN11" s="21" t="str">
        <f ca="1">IF(OFFSET('School Data '!N$3,($A11-1)*10,0)="","",OFFSET('School Data '!N$3,($A11-1)*10,0))</f>
        <v/>
      </c>
      <c r="AO11" s="21" t="str">
        <f t="shared" ca="1" si="12"/>
        <v/>
      </c>
      <c r="AP11" s="21" t="str">
        <f ca="1">IF(OFFSET('School Data '!P$2,($A11-1)*10,0)="","",OFFSET('School Data '!P$2,($A11-1)*10,0))</f>
        <v/>
      </c>
      <c r="AQ11" s="21" t="str">
        <f ca="1">IF(OFFSET('School Data '!P$3,($A11-1)*10,0)="","",OFFSET('School Data '!P$3,($A11-1)*10,0))</f>
        <v/>
      </c>
      <c r="AR11" s="21" t="str">
        <f t="shared" ca="1" si="13"/>
        <v/>
      </c>
      <c r="AT11" s="61" t="str">
        <f t="shared" ca="1" si="14"/>
        <v/>
      </c>
      <c r="AU11" s="61" t="str">
        <f t="shared" ca="1" si="15"/>
        <v/>
      </c>
      <c r="AV11" s="61" t="str">
        <f t="shared" ca="1" si="16"/>
        <v/>
      </c>
    </row>
    <row r="12" spans="1:48">
      <c r="A12" s="24">
        <v>10</v>
      </c>
      <c r="B12" s="2"/>
      <c r="C12" s="12" t="str">
        <f ca="1">IF(OFFSET('School Data '!C$1,($A12-1)*10,0)="","",OFFSET('School Data '!C$1,($A12-1)*10,0))</f>
        <v/>
      </c>
      <c r="D12" s="4" t="str">
        <f ca="1">IF(OFFSET('School Data '!C$2,($A12-1)*10,0)="","",OFFSET('School Data '!C$2,($A12-1)*10,0))</f>
        <v/>
      </c>
      <c r="E12" s="11" t="str">
        <f ca="1">IF(AND(OFFSET('School Data '!C$6,($A12-1)*10,0)="",OFFSET('School Data '!C$8,($A12-1)*10,0)=""),"",OFFSET('School Data '!C$8,($A12-1)*10,0)-OFFSET('School Data '!C$6,($A12-1)*10,0))</f>
        <v/>
      </c>
      <c r="F12" s="11" t="str">
        <f ca="1">IF(AND(OFFSET('School Data '!D$6,($A12-1)*10,0)="",OFFSET('School Data '!D$8,($A12-1)*10,0)=""),"",OFFSET('School Data '!D$8,($A12-1)*10,0)-OFFSET('School Data '!D$6,($A12-1)*10,0))</f>
        <v/>
      </c>
      <c r="G12" s="11" t="str">
        <f ca="1">IF(AND(OFFSET('School Data '!E$6,($A12-1)*10,0)="",OFFSET('School Data '!E$8,($A12-1)*10,0)=""),"",OFFSET('School Data '!E$8,($A12-1)*10,0)-OFFSET('School Data '!E$6,($A12-1)*10,0))</f>
        <v/>
      </c>
      <c r="H12" s="11" t="str">
        <f ca="1">IF(AND(OFFSET('School Data '!F$6,($A12-1)*10,0)="",OFFSET('School Data '!F$8,($A12-1)*10,0)=""),"",OFFSET('School Data '!F$8,($A12-1)*10,0)-OFFSET('School Data '!F$6,($A12-1)*10,0))</f>
        <v/>
      </c>
      <c r="I12" s="11" t="str">
        <f ca="1">IF(AND(OFFSET('School Data '!G$6,($A12-1)*10,0)="",OFFSET('School Data '!G$8,($A12-1)*10,0)=""),"",OFFSET('School Data '!G$8,($A12-1)*10,0)-OFFSET('School Data '!G$6,($A12-1)*10,0))</f>
        <v/>
      </c>
      <c r="J12" s="11" t="str">
        <f ca="1">IF(AND(OFFSET('School Data '!H$6,($A12-1)*10,0)="",OFFSET('School Data '!H$8,($A12-1)*10,0)=""),"",OFFSET('School Data '!H$8,($A12-1)*10,0)-OFFSET('School Data '!H$6,($A12-1)*10,0))</f>
        <v/>
      </c>
      <c r="K12" s="11" t="str">
        <f ca="1">IF(AND(OFFSET('School Data '!I$6,($A12-1)*10,0)="",OFFSET('School Data '!I$8,($A12-1)*10,0)=""),"",OFFSET('School Data '!I$8,($A12-1)*10,0)-OFFSET('School Data '!I$6,($A12-1)*10,0))</f>
        <v/>
      </c>
      <c r="L12" s="11" t="str">
        <f ca="1">IF(AND(OFFSET('School Data '!J$6,($A12-1)*10,0)="",OFFSET('School Data '!J$8,($A12-1)*10,0)=""),"",OFFSET('School Data '!J$8,($A12-1)*10,0)-OFFSET('School Data '!J$6,($A12-1)*10,0))</f>
        <v/>
      </c>
      <c r="M12" s="11" t="str">
        <f ca="1">IF(AND(OFFSET('School Data '!C$7,($A12-1)*10,0)="",OFFSET('School Data '!C$9,($A12-1)*10,0)=""),"",OFFSET('School Data '!C$9,($A12-1)*10,0)-OFFSET('School Data '!C$7,($A12-1)*10,0))</f>
        <v/>
      </c>
      <c r="N12" s="11" t="str">
        <f ca="1">IF(AND(OFFSET('School Data '!D$7,($A12-1)*10,0)="",OFFSET('School Data '!D$9,($A12-1)*10,0)=""),"",OFFSET('School Data '!D$9,($A12-1)*10,0)-OFFSET('School Data '!D$7,($A12-1)*10,0))</f>
        <v/>
      </c>
      <c r="O12" s="11" t="str">
        <f ca="1">IF(AND(OFFSET('School Data '!E$7,($A12-1)*10,0)="",OFFSET('School Data '!E$9,($A12-1)*10,0)=""),"",OFFSET('School Data '!E$9,($A12-1)*10,0)-OFFSET('School Data '!E$7,($A12-1)*10,0))</f>
        <v/>
      </c>
      <c r="P12" s="11" t="str">
        <f ca="1">IF(AND(OFFSET('School Data '!F$7,($A12-1)*10,0)="",OFFSET('School Data '!F$9,($A12-1)*10,0)=""),"",OFFSET('School Data '!F$9,($A12-1)*10,0)-OFFSET('School Data '!F$7,($A12-1)*10,0))</f>
        <v/>
      </c>
      <c r="Q12" s="11" t="str">
        <f ca="1">IF(AND(OFFSET('School Data '!G$7,($A12-1)*10,0)="",OFFSET('School Data '!G$9,($A12-1)*10,0)=""),"",OFFSET('School Data '!G$9,($A12-1)*10,0)-OFFSET('School Data '!G$7,($A12-1)*10,0))</f>
        <v/>
      </c>
      <c r="R12" s="11" t="str">
        <f ca="1">IF(AND(OFFSET('School Data '!H$7,($A12-1)*10,0)="",OFFSET('School Data '!H$9,($A12-1)*10,0)=""),"",OFFSET('School Data '!H$9,($A12-1)*10,0)-OFFSET('School Data '!H$7,($A12-1)*10,0))</f>
        <v/>
      </c>
      <c r="S12" s="11" t="str">
        <f ca="1">IF(AND(OFFSET('School Data '!I$7,($A12-1)*10,0)="",OFFSET('School Data '!I$9,($A12-1)*10,0)=""),"",OFFSET('School Data '!I$9,($A12-1)*10,0)-OFFSET('School Data '!I$7,($A12-1)*10,0))</f>
        <v/>
      </c>
      <c r="T12" s="11" t="str">
        <f ca="1">IF(AND(OFFSET('School Data '!J$7,($A12-1)*10,0)="",OFFSET('School Data '!J$9,($A12-1)*10,0)=""),"",OFFSET('School Data '!J$9,($A12-1)*10,0)-OFFSET('School Data '!J$7,($A12-1)*10,0))</f>
        <v/>
      </c>
      <c r="X12" s="21" t="str">
        <f ca="1">IF(OFFSET('School Data '!T$4,($A12-1)*10,0)="","",OFFSET('School Data '!T$4,($A12-1)*10,0))</f>
        <v/>
      </c>
      <c r="Y12" s="21" t="str">
        <f ca="1">IF(OFFSET('School Data '!T$2,($A12-1)*10,0)="","",OFFSET('School Data '!T$2,($A12-1)*10,0))</f>
        <v/>
      </c>
      <c r="Z12" s="21" t="str">
        <f ca="1">IF(OFFSET('School Data '!T$3,($A12-1)*10,0)="","",OFFSET('School Data '!T$3,($A12-1)*10,0))</f>
        <v/>
      </c>
      <c r="AA12" s="21" t="str">
        <f t="shared" ca="1" si="2"/>
        <v/>
      </c>
      <c r="AB12" s="21" t="str">
        <f t="shared" ca="1" si="3"/>
        <v/>
      </c>
      <c r="AC12" s="21" t="str">
        <f t="shared" ca="1" si="4"/>
        <v/>
      </c>
      <c r="AD12" s="21" t="str">
        <f t="shared" ca="1" si="5"/>
        <v/>
      </c>
      <c r="AE12" s="21" t="str">
        <f t="shared" ca="1" si="6"/>
        <v/>
      </c>
      <c r="AF12" s="21" t="str">
        <f t="shared" ca="1" si="7"/>
        <v/>
      </c>
      <c r="AG12" s="21" t="str">
        <f t="shared" ca="1" si="8"/>
        <v/>
      </c>
      <c r="AH12" s="21" t="str">
        <f t="shared" ca="1" si="9"/>
        <v/>
      </c>
      <c r="AI12" s="21" t="str">
        <f t="shared" ca="1" si="10"/>
        <v/>
      </c>
      <c r="AJ12" s="21" t="str">
        <f ca="1">IF(OFFSET('School Data '!L$2,($A12-1)*10,0)="","",OFFSET('School Data '!L$2,($A12-1)*10,0))</f>
        <v/>
      </c>
      <c r="AK12" s="21" t="str">
        <f ca="1">IF(OFFSET('School Data '!L$3,($A12-1)*10,0)="","",OFFSET('School Data '!L$3,($A12-1)*10,0))</f>
        <v/>
      </c>
      <c r="AL12" s="21" t="str">
        <f t="shared" ca="1" si="11"/>
        <v/>
      </c>
      <c r="AM12" s="21" t="str">
        <f ca="1">IF(OFFSET('School Data '!N$2,($A12-1)*10,0)="","",OFFSET('School Data '!N$2,($A12-1)*10,0))</f>
        <v/>
      </c>
      <c r="AN12" s="21" t="str">
        <f ca="1">IF(OFFSET('School Data '!N$3,($A12-1)*10,0)="","",OFFSET('School Data '!N$3,($A12-1)*10,0))</f>
        <v/>
      </c>
      <c r="AO12" s="21" t="str">
        <f t="shared" ca="1" si="12"/>
        <v/>
      </c>
      <c r="AP12" s="21" t="str">
        <f ca="1">IF(OFFSET('School Data '!P$2,($A12-1)*10,0)="","",OFFSET('School Data '!P$2,($A12-1)*10,0))</f>
        <v/>
      </c>
      <c r="AQ12" s="21" t="str">
        <f ca="1">IF(OFFSET('School Data '!P$3,($A12-1)*10,0)="","",OFFSET('School Data '!P$3,($A12-1)*10,0))</f>
        <v/>
      </c>
      <c r="AR12" s="21" t="str">
        <f t="shared" ca="1" si="13"/>
        <v/>
      </c>
      <c r="AT12" s="61" t="str">
        <f t="shared" ca="1" si="14"/>
        <v/>
      </c>
      <c r="AU12" s="61" t="str">
        <f t="shared" ca="1" si="15"/>
        <v/>
      </c>
      <c r="AV12" s="61" t="str">
        <f t="shared" ca="1" si="16"/>
        <v/>
      </c>
    </row>
    <row r="13" spans="1:48">
      <c r="A13" s="24">
        <v>11</v>
      </c>
      <c r="B13" s="2"/>
      <c r="C13" s="12" t="str">
        <f ca="1">IF(OFFSET('School Data '!C$1,($A13-1)*10,0)="","",OFFSET('School Data '!C$1,($A13-1)*10,0))</f>
        <v/>
      </c>
      <c r="D13" s="4" t="str">
        <f ca="1">IF(OFFSET('School Data '!C$2,($A13-1)*10,0)="","",OFFSET('School Data '!C$2,($A13-1)*10,0))</f>
        <v/>
      </c>
      <c r="E13" s="11" t="str">
        <f ca="1">IF(AND(OFFSET('School Data '!C$6,($A13-1)*10,0)="",OFFSET('School Data '!C$8,($A13-1)*10,0)=""),"",OFFSET('School Data '!C$8,($A13-1)*10,0)-OFFSET('School Data '!C$6,($A13-1)*10,0))</f>
        <v/>
      </c>
      <c r="F13" s="11" t="str">
        <f ca="1">IF(AND(OFFSET('School Data '!D$6,($A13-1)*10,0)="",OFFSET('School Data '!D$8,($A13-1)*10,0)=""),"",OFFSET('School Data '!D$8,($A13-1)*10,0)-OFFSET('School Data '!D$6,($A13-1)*10,0))</f>
        <v/>
      </c>
      <c r="G13" s="11" t="str">
        <f ca="1">IF(AND(OFFSET('School Data '!E$6,($A13-1)*10,0)="",OFFSET('School Data '!E$8,($A13-1)*10,0)=""),"",OFFSET('School Data '!E$8,($A13-1)*10,0)-OFFSET('School Data '!E$6,($A13-1)*10,0))</f>
        <v/>
      </c>
      <c r="H13" s="11" t="str">
        <f ca="1">IF(AND(OFFSET('School Data '!F$6,($A13-1)*10,0)="",OFFSET('School Data '!F$8,($A13-1)*10,0)=""),"",OFFSET('School Data '!F$8,($A13-1)*10,0)-OFFSET('School Data '!F$6,($A13-1)*10,0))</f>
        <v/>
      </c>
      <c r="I13" s="11" t="str">
        <f ca="1">IF(AND(OFFSET('School Data '!G$6,($A13-1)*10,0)="",OFFSET('School Data '!G$8,($A13-1)*10,0)=""),"",OFFSET('School Data '!G$8,($A13-1)*10,0)-OFFSET('School Data '!G$6,($A13-1)*10,0))</f>
        <v/>
      </c>
      <c r="J13" s="11" t="str">
        <f ca="1">IF(AND(OFFSET('School Data '!H$6,($A13-1)*10,0)="",OFFSET('School Data '!H$8,($A13-1)*10,0)=""),"",OFFSET('School Data '!H$8,($A13-1)*10,0)-OFFSET('School Data '!H$6,($A13-1)*10,0))</f>
        <v/>
      </c>
      <c r="K13" s="11" t="str">
        <f ca="1">IF(AND(OFFSET('School Data '!I$6,($A13-1)*10,0)="",OFFSET('School Data '!I$8,($A13-1)*10,0)=""),"",OFFSET('School Data '!I$8,($A13-1)*10,0)-OFFSET('School Data '!I$6,($A13-1)*10,0))</f>
        <v/>
      </c>
      <c r="L13" s="11" t="str">
        <f ca="1">IF(AND(OFFSET('School Data '!J$6,($A13-1)*10,0)="",OFFSET('School Data '!J$8,($A13-1)*10,0)=""),"",OFFSET('School Data '!J$8,($A13-1)*10,0)-OFFSET('School Data '!J$6,($A13-1)*10,0))</f>
        <v/>
      </c>
      <c r="M13" s="11" t="str">
        <f ca="1">IF(AND(OFFSET('School Data '!C$7,($A13-1)*10,0)="",OFFSET('School Data '!C$9,($A13-1)*10,0)=""),"",OFFSET('School Data '!C$9,($A13-1)*10,0)-OFFSET('School Data '!C$7,($A13-1)*10,0))</f>
        <v/>
      </c>
      <c r="N13" s="11" t="str">
        <f ca="1">IF(AND(OFFSET('School Data '!D$7,($A13-1)*10,0)="",OFFSET('School Data '!D$9,($A13-1)*10,0)=""),"",OFFSET('School Data '!D$9,($A13-1)*10,0)-OFFSET('School Data '!D$7,($A13-1)*10,0))</f>
        <v/>
      </c>
      <c r="O13" s="11" t="str">
        <f ca="1">IF(AND(OFFSET('School Data '!E$7,($A13-1)*10,0)="",OFFSET('School Data '!E$9,($A13-1)*10,0)=""),"",OFFSET('School Data '!E$9,($A13-1)*10,0)-OFFSET('School Data '!E$7,($A13-1)*10,0))</f>
        <v/>
      </c>
      <c r="P13" s="11" t="str">
        <f ca="1">IF(AND(OFFSET('School Data '!F$7,($A13-1)*10,0)="",OFFSET('School Data '!F$9,($A13-1)*10,0)=""),"",OFFSET('School Data '!F$9,($A13-1)*10,0)-OFFSET('School Data '!F$7,($A13-1)*10,0))</f>
        <v/>
      </c>
      <c r="Q13" s="11" t="str">
        <f ca="1">IF(AND(OFFSET('School Data '!G$7,($A13-1)*10,0)="",OFFSET('School Data '!G$9,($A13-1)*10,0)=""),"",OFFSET('School Data '!G$9,($A13-1)*10,0)-OFFSET('School Data '!G$7,($A13-1)*10,0))</f>
        <v/>
      </c>
      <c r="R13" s="11" t="str">
        <f ca="1">IF(AND(OFFSET('School Data '!H$7,($A13-1)*10,0)="",OFFSET('School Data '!H$9,($A13-1)*10,0)=""),"",OFFSET('School Data '!H$9,($A13-1)*10,0)-OFFSET('School Data '!H$7,($A13-1)*10,0))</f>
        <v/>
      </c>
      <c r="S13" s="11" t="str">
        <f ca="1">IF(AND(OFFSET('School Data '!I$7,($A13-1)*10,0)="",OFFSET('School Data '!I$9,($A13-1)*10,0)=""),"",OFFSET('School Data '!I$9,($A13-1)*10,0)-OFFSET('School Data '!I$7,($A13-1)*10,0))</f>
        <v/>
      </c>
      <c r="T13" s="11" t="str">
        <f ca="1">IF(AND(OFFSET('School Data '!J$7,($A13-1)*10,0)="",OFFSET('School Data '!J$9,($A13-1)*10,0)=""),"",OFFSET('School Data '!J$9,($A13-1)*10,0)-OFFSET('School Data '!J$7,($A13-1)*10,0))</f>
        <v/>
      </c>
      <c r="X13" s="21" t="str">
        <f ca="1">IF(OFFSET('School Data '!T$4,($A13-1)*10,0)="","",OFFSET('School Data '!T$4,($A13-1)*10,0))</f>
        <v/>
      </c>
      <c r="Y13" s="21" t="str">
        <f ca="1">IF(OFFSET('School Data '!T$2,($A13-1)*10,0)="","",OFFSET('School Data '!T$2,($A13-1)*10,0))</f>
        <v/>
      </c>
      <c r="Z13" s="21" t="str">
        <f ca="1">IF(OFFSET('School Data '!T$3,($A13-1)*10,0)="","",OFFSET('School Data '!T$3,($A13-1)*10,0))</f>
        <v/>
      </c>
      <c r="AA13" s="21" t="str">
        <f t="shared" ca="1" si="2"/>
        <v/>
      </c>
      <c r="AB13" s="21" t="str">
        <f t="shared" ca="1" si="3"/>
        <v/>
      </c>
      <c r="AC13" s="21" t="str">
        <f t="shared" ca="1" si="4"/>
        <v/>
      </c>
      <c r="AD13" s="21" t="str">
        <f t="shared" ca="1" si="5"/>
        <v/>
      </c>
      <c r="AE13" s="21" t="str">
        <f t="shared" ca="1" si="6"/>
        <v/>
      </c>
      <c r="AF13" s="21" t="str">
        <f t="shared" ca="1" si="7"/>
        <v/>
      </c>
      <c r="AG13" s="21" t="str">
        <f t="shared" ca="1" si="8"/>
        <v/>
      </c>
      <c r="AH13" s="21" t="str">
        <f t="shared" ca="1" si="9"/>
        <v/>
      </c>
      <c r="AI13" s="21" t="str">
        <f t="shared" ca="1" si="10"/>
        <v/>
      </c>
      <c r="AJ13" s="21" t="str">
        <f ca="1">IF(OFFSET('School Data '!L$2,($A13-1)*10,0)="","",OFFSET('School Data '!L$2,($A13-1)*10,0))</f>
        <v/>
      </c>
      <c r="AK13" s="21" t="str">
        <f ca="1">IF(OFFSET('School Data '!L$3,($A13-1)*10,0)="","",OFFSET('School Data '!L$3,($A13-1)*10,0))</f>
        <v/>
      </c>
      <c r="AL13" s="21" t="str">
        <f t="shared" ca="1" si="11"/>
        <v/>
      </c>
      <c r="AM13" s="21" t="str">
        <f ca="1">IF(OFFSET('School Data '!N$2,($A13-1)*10,0)="","",OFFSET('School Data '!N$2,($A13-1)*10,0))</f>
        <v/>
      </c>
      <c r="AN13" s="21" t="str">
        <f ca="1">IF(OFFSET('School Data '!N$3,($A13-1)*10,0)="","",OFFSET('School Data '!N$3,($A13-1)*10,0))</f>
        <v/>
      </c>
      <c r="AO13" s="21" t="str">
        <f t="shared" ca="1" si="12"/>
        <v/>
      </c>
      <c r="AP13" s="21" t="str">
        <f ca="1">IF(OFFSET('School Data '!P$2,($A13-1)*10,0)="","",OFFSET('School Data '!P$2,($A13-1)*10,0))</f>
        <v/>
      </c>
      <c r="AQ13" s="21" t="str">
        <f ca="1">IF(OFFSET('School Data '!P$3,($A13-1)*10,0)="","",OFFSET('School Data '!P$3,($A13-1)*10,0))</f>
        <v/>
      </c>
      <c r="AR13" s="21" t="str">
        <f t="shared" ca="1" si="13"/>
        <v/>
      </c>
      <c r="AT13" s="61" t="str">
        <f t="shared" ca="1" si="14"/>
        <v/>
      </c>
      <c r="AU13" s="61" t="str">
        <f t="shared" ca="1" si="15"/>
        <v/>
      </c>
      <c r="AV13" s="61" t="str">
        <f t="shared" ca="1" si="16"/>
        <v/>
      </c>
    </row>
    <row r="14" spans="1:48">
      <c r="A14" s="24">
        <v>12</v>
      </c>
      <c r="B14" s="2"/>
      <c r="C14" s="12" t="str">
        <f ca="1">IF(OFFSET('School Data '!C$1,($A14-1)*10,0)="","",OFFSET('School Data '!C$1,($A14-1)*10,0))</f>
        <v/>
      </c>
      <c r="D14" s="4" t="str">
        <f ca="1">IF(OFFSET('School Data '!C$2,($A14-1)*10,0)="","",OFFSET('School Data '!C$2,($A14-1)*10,0))</f>
        <v/>
      </c>
      <c r="E14" s="11" t="str">
        <f ca="1">IF(AND(OFFSET('School Data '!C$6,($A14-1)*10,0)="",OFFSET('School Data '!C$8,($A14-1)*10,0)=""),"",OFFSET('School Data '!C$8,($A14-1)*10,0)-OFFSET('School Data '!C$6,($A14-1)*10,0))</f>
        <v/>
      </c>
      <c r="F14" s="11" t="str">
        <f ca="1">IF(AND(OFFSET('School Data '!D$6,($A14-1)*10,0)="",OFFSET('School Data '!D$8,($A14-1)*10,0)=""),"",OFFSET('School Data '!D$8,($A14-1)*10,0)-OFFSET('School Data '!D$6,($A14-1)*10,0))</f>
        <v/>
      </c>
      <c r="G14" s="11" t="str">
        <f ca="1">IF(AND(OFFSET('School Data '!E$6,($A14-1)*10,0)="",OFFSET('School Data '!E$8,($A14-1)*10,0)=""),"",OFFSET('School Data '!E$8,($A14-1)*10,0)-OFFSET('School Data '!E$6,($A14-1)*10,0))</f>
        <v/>
      </c>
      <c r="H14" s="11" t="str">
        <f ca="1">IF(AND(OFFSET('School Data '!F$6,($A14-1)*10,0)="",OFFSET('School Data '!F$8,($A14-1)*10,0)=""),"",OFFSET('School Data '!F$8,($A14-1)*10,0)-OFFSET('School Data '!F$6,($A14-1)*10,0))</f>
        <v/>
      </c>
      <c r="I14" s="11" t="str">
        <f ca="1">IF(AND(OFFSET('School Data '!G$6,($A14-1)*10,0)="",OFFSET('School Data '!G$8,($A14-1)*10,0)=""),"",OFFSET('School Data '!G$8,($A14-1)*10,0)-OFFSET('School Data '!G$6,($A14-1)*10,0))</f>
        <v/>
      </c>
      <c r="J14" s="11" t="str">
        <f ca="1">IF(AND(OFFSET('School Data '!H$6,($A14-1)*10,0)="",OFFSET('School Data '!H$8,($A14-1)*10,0)=""),"",OFFSET('School Data '!H$8,($A14-1)*10,0)-OFFSET('School Data '!H$6,($A14-1)*10,0))</f>
        <v/>
      </c>
      <c r="K14" s="11" t="str">
        <f ca="1">IF(AND(OFFSET('School Data '!I$6,($A14-1)*10,0)="",OFFSET('School Data '!I$8,($A14-1)*10,0)=""),"",OFFSET('School Data '!I$8,($A14-1)*10,0)-OFFSET('School Data '!I$6,($A14-1)*10,0))</f>
        <v/>
      </c>
      <c r="L14" s="11" t="str">
        <f ca="1">IF(AND(OFFSET('School Data '!J$6,($A14-1)*10,0)="",OFFSET('School Data '!J$8,($A14-1)*10,0)=""),"",OFFSET('School Data '!J$8,($A14-1)*10,0)-OFFSET('School Data '!J$6,($A14-1)*10,0))</f>
        <v/>
      </c>
      <c r="M14" s="11" t="str">
        <f ca="1">IF(AND(OFFSET('School Data '!C$7,($A14-1)*10,0)="",OFFSET('School Data '!C$9,($A14-1)*10,0)=""),"",OFFSET('School Data '!C$9,($A14-1)*10,0)-OFFSET('School Data '!C$7,($A14-1)*10,0))</f>
        <v/>
      </c>
      <c r="N14" s="11" t="str">
        <f ca="1">IF(AND(OFFSET('School Data '!D$7,($A14-1)*10,0)="",OFFSET('School Data '!D$9,($A14-1)*10,0)=""),"",OFFSET('School Data '!D$9,($A14-1)*10,0)-OFFSET('School Data '!D$7,($A14-1)*10,0))</f>
        <v/>
      </c>
      <c r="O14" s="11" t="str">
        <f ca="1">IF(AND(OFFSET('School Data '!E$7,($A14-1)*10,0)="",OFFSET('School Data '!E$9,($A14-1)*10,0)=""),"",OFFSET('School Data '!E$9,($A14-1)*10,0)-OFFSET('School Data '!E$7,($A14-1)*10,0))</f>
        <v/>
      </c>
      <c r="P14" s="11" t="str">
        <f ca="1">IF(AND(OFFSET('School Data '!F$7,($A14-1)*10,0)="",OFFSET('School Data '!F$9,($A14-1)*10,0)=""),"",OFFSET('School Data '!F$9,($A14-1)*10,0)-OFFSET('School Data '!F$7,($A14-1)*10,0))</f>
        <v/>
      </c>
      <c r="Q14" s="11" t="str">
        <f ca="1">IF(AND(OFFSET('School Data '!G$7,($A14-1)*10,0)="",OFFSET('School Data '!G$9,($A14-1)*10,0)=""),"",OFFSET('School Data '!G$9,($A14-1)*10,0)-OFFSET('School Data '!G$7,($A14-1)*10,0))</f>
        <v/>
      </c>
      <c r="R14" s="11" t="str">
        <f ca="1">IF(AND(OFFSET('School Data '!H$7,($A14-1)*10,0)="",OFFSET('School Data '!H$9,($A14-1)*10,0)=""),"",OFFSET('School Data '!H$9,($A14-1)*10,0)-OFFSET('School Data '!H$7,($A14-1)*10,0))</f>
        <v/>
      </c>
      <c r="S14" s="11" t="str">
        <f ca="1">IF(AND(OFFSET('School Data '!I$7,($A14-1)*10,0)="",OFFSET('School Data '!I$9,($A14-1)*10,0)=""),"",OFFSET('School Data '!I$9,($A14-1)*10,0)-OFFSET('School Data '!I$7,($A14-1)*10,0))</f>
        <v/>
      </c>
      <c r="T14" s="11" t="str">
        <f ca="1">IF(AND(OFFSET('School Data '!J$7,($A14-1)*10,0)="",OFFSET('School Data '!J$9,($A14-1)*10,0)=""),"",OFFSET('School Data '!J$9,($A14-1)*10,0)-OFFSET('School Data '!J$7,($A14-1)*10,0))</f>
        <v/>
      </c>
      <c r="X14" s="21" t="str">
        <f ca="1">IF(OFFSET('School Data '!T$4,($A14-1)*10,0)="","",OFFSET('School Data '!T$4,($A14-1)*10,0))</f>
        <v/>
      </c>
      <c r="Y14" s="21" t="str">
        <f ca="1">IF(OFFSET('School Data '!T$2,($A14-1)*10,0)="","",OFFSET('School Data '!T$2,($A14-1)*10,0))</f>
        <v/>
      </c>
      <c r="Z14" s="21" t="str">
        <f ca="1">IF(OFFSET('School Data '!T$3,($A14-1)*10,0)="","",OFFSET('School Data '!T$3,($A14-1)*10,0))</f>
        <v/>
      </c>
      <c r="AA14" s="21" t="str">
        <f t="shared" ca="1" si="2"/>
        <v/>
      </c>
      <c r="AB14" s="21" t="str">
        <f t="shared" ca="1" si="3"/>
        <v/>
      </c>
      <c r="AC14" s="21" t="str">
        <f t="shared" ca="1" si="4"/>
        <v/>
      </c>
      <c r="AD14" s="21" t="str">
        <f t="shared" ca="1" si="5"/>
        <v/>
      </c>
      <c r="AE14" s="21" t="str">
        <f t="shared" ca="1" si="6"/>
        <v/>
      </c>
      <c r="AF14" s="21" t="str">
        <f t="shared" ca="1" si="7"/>
        <v/>
      </c>
      <c r="AG14" s="21" t="str">
        <f t="shared" ca="1" si="8"/>
        <v/>
      </c>
      <c r="AH14" s="21" t="str">
        <f t="shared" ca="1" si="9"/>
        <v/>
      </c>
      <c r="AI14" s="21" t="str">
        <f t="shared" ca="1" si="10"/>
        <v/>
      </c>
      <c r="AJ14" s="21" t="str">
        <f ca="1">IF(OFFSET('School Data '!L$2,($A14-1)*10,0)="","",OFFSET('School Data '!L$2,($A14-1)*10,0))</f>
        <v/>
      </c>
      <c r="AK14" s="21" t="str">
        <f ca="1">IF(OFFSET('School Data '!L$3,($A14-1)*10,0)="","",OFFSET('School Data '!L$3,($A14-1)*10,0))</f>
        <v/>
      </c>
      <c r="AL14" s="21" t="str">
        <f t="shared" ca="1" si="11"/>
        <v/>
      </c>
      <c r="AM14" s="21" t="str">
        <f ca="1">IF(OFFSET('School Data '!N$2,($A14-1)*10,0)="","",OFFSET('School Data '!N$2,($A14-1)*10,0))</f>
        <v/>
      </c>
      <c r="AN14" s="21" t="str">
        <f ca="1">IF(OFFSET('School Data '!N$3,($A14-1)*10,0)="","",OFFSET('School Data '!N$3,($A14-1)*10,0))</f>
        <v/>
      </c>
      <c r="AO14" s="21" t="str">
        <f t="shared" ca="1" si="12"/>
        <v/>
      </c>
      <c r="AP14" s="21" t="str">
        <f ca="1">IF(OFFSET('School Data '!P$2,($A14-1)*10,0)="","",OFFSET('School Data '!P$2,($A14-1)*10,0))</f>
        <v/>
      </c>
      <c r="AQ14" s="21" t="str">
        <f ca="1">IF(OFFSET('School Data '!P$3,($A14-1)*10,0)="","",OFFSET('School Data '!P$3,($A14-1)*10,0))</f>
        <v/>
      </c>
      <c r="AR14" s="21" t="str">
        <f t="shared" ca="1" si="13"/>
        <v/>
      </c>
      <c r="AT14" s="61" t="str">
        <f t="shared" ca="1" si="14"/>
        <v/>
      </c>
      <c r="AU14" s="61" t="str">
        <f t="shared" ca="1" si="15"/>
        <v/>
      </c>
      <c r="AV14" s="61" t="str">
        <f t="shared" ca="1" si="16"/>
        <v/>
      </c>
    </row>
    <row r="15" spans="1:48">
      <c r="A15" s="24">
        <v>13</v>
      </c>
      <c r="B15" s="2"/>
      <c r="C15" s="12" t="str">
        <f ca="1">IF(OFFSET('School Data '!C$1,($A15-1)*10,0)="","",OFFSET('School Data '!C$1,($A15-1)*10,0))</f>
        <v/>
      </c>
      <c r="D15" s="4" t="str">
        <f ca="1">IF(OFFSET('School Data '!C$2,($A15-1)*10,0)="","",OFFSET('School Data '!C$2,($A15-1)*10,0))</f>
        <v/>
      </c>
      <c r="E15" s="11" t="str">
        <f ca="1">IF(AND(OFFSET('School Data '!C$6,($A15-1)*10,0)="",OFFSET('School Data '!C$8,($A15-1)*10,0)=""),"",OFFSET('School Data '!C$8,($A15-1)*10,0)-OFFSET('School Data '!C$6,($A15-1)*10,0))</f>
        <v/>
      </c>
      <c r="F15" s="11" t="str">
        <f ca="1">IF(AND(OFFSET('School Data '!D$6,($A15-1)*10,0)="",OFFSET('School Data '!D$8,($A15-1)*10,0)=""),"",OFFSET('School Data '!D$8,($A15-1)*10,0)-OFFSET('School Data '!D$6,($A15-1)*10,0))</f>
        <v/>
      </c>
      <c r="G15" s="11" t="str">
        <f ca="1">IF(AND(OFFSET('School Data '!E$6,($A15-1)*10,0)="",OFFSET('School Data '!E$8,($A15-1)*10,0)=""),"",OFFSET('School Data '!E$8,($A15-1)*10,0)-OFFSET('School Data '!E$6,($A15-1)*10,0))</f>
        <v/>
      </c>
      <c r="H15" s="11" t="str">
        <f ca="1">IF(AND(OFFSET('School Data '!F$6,($A15-1)*10,0)="",OFFSET('School Data '!F$8,($A15-1)*10,0)=""),"",OFFSET('School Data '!F$8,($A15-1)*10,0)-OFFSET('School Data '!F$6,($A15-1)*10,0))</f>
        <v/>
      </c>
      <c r="I15" s="11" t="str">
        <f ca="1">IF(AND(OFFSET('School Data '!G$6,($A15-1)*10,0)="",OFFSET('School Data '!G$8,($A15-1)*10,0)=""),"",OFFSET('School Data '!G$8,($A15-1)*10,0)-OFFSET('School Data '!G$6,($A15-1)*10,0))</f>
        <v/>
      </c>
      <c r="J15" s="11" t="str">
        <f ca="1">IF(AND(OFFSET('School Data '!H$6,($A15-1)*10,0)="",OFFSET('School Data '!H$8,($A15-1)*10,0)=""),"",OFFSET('School Data '!H$8,($A15-1)*10,0)-OFFSET('School Data '!H$6,($A15-1)*10,0))</f>
        <v/>
      </c>
      <c r="K15" s="11" t="str">
        <f ca="1">IF(AND(OFFSET('School Data '!I$6,($A15-1)*10,0)="",OFFSET('School Data '!I$8,($A15-1)*10,0)=""),"",OFFSET('School Data '!I$8,($A15-1)*10,0)-OFFSET('School Data '!I$6,($A15-1)*10,0))</f>
        <v/>
      </c>
      <c r="L15" s="11" t="str">
        <f ca="1">IF(AND(OFFSET('School Data '!J$6,($A15-1)*10,0)="",OFFSET('School Data '!J$8,($A15-1)*10,0)=""),"",OFFSET('School Data '!J$8,($A15-1)*10,0)-OFFSET('School Data '!J$6,($A15-1)*10,0))</f>
        <v/>
      </c>
      <c r="M15" s="11" t="str">
        <f ca="1">IF(AND(OFFSET('School Data '!C$7,($A15-1)*10,0)="",OFFSET('School Data '!C$9,($A15-1)*10,0)=""),"",OFFSET('School Data '!C$9,($A15-1)*10,0)-OFFSET('School Data '!C$7,($A15-1)*10,0))</f>
        <v/>
      </c>
      <c r="N15" s="11" t="str">
        <f ca="1">IF(AND(OFFSET('School Data '!D$7,($A15-1)*10,0)="",OFFSET('School Data '!D$9,($A15-1)*10,0)=""),"",OFFSET('School Data '!D$9,($A15-1)*10,0)-OFFSET('School Data '!D$7,($A15-1)*10,0))</f>
        <v/>
      </c>
      <c r="O15" s="11" t="str">
        <f ca="1">IF(AND(OFFSET('School Data '!E$7,($A15-1)*10,0)="",OFFSET('School Data '!E$9,($A15-1)*10,0)=""),"",OFFSET('School Data '!E$9,($A15-1)*10,0)-OFFSET('School Data '!E$7,($A15-1)*10,0))</f>
        <v/>
      </c>
      <c r="P15" s="11" t="str">
        <f ca="1">IF(AND(OFFSET('School Data '!F$7,($A15-1)*10,0)="",OFFSET('School Data '!F$9,($A15-1)*10,0)=""),"",OFFSET('School Data '!F$9,($A15-1)*10,0)-OFFSET('School Data '!F$7,($A15-1)*10,0))</f>
        <v/>
      </c>
      <c r="Q15" s="11" t="str">
        <f ca="1">IF(AND(OFFSET('School Data '!G$7,($A15-1)*10,0)="",OFFSET('School Data '!G$9,($A15-1)*10,0)=""),"",OFFSET('School Data '!G$9,($A15-1)*10,0)-OFFSET('School Data '!G$7,($A15-1)*10,0))</f>
        <v/>
      </c>
      <c r="R15" s="11" t="str">
        <f ca="1">IF(AND(OFFSET('School Data '!H$7,($A15-1)*10,0)="",OFFSET('School Data '!H$9,($A15-1)*10,0)=""),"",OFFSET('School Data '!H$9,($A15-1)*10,0)-OFFSET('School Data '!H$7,($A15-1)*10,0))</f>
        <v/>
      </c>
      <c r="S15" s="11" t="str">
        <f ca="1">IF(AND(OFFSET('School Data '!I$7,($A15-1)*10,0)="",OFFSET('School Data '!I$9,($A15-1)*10,0)=""),"",OFFSET('School Data '!I$9,($A15-1)*10,0)-OFFSET('School Data '!I$7,($A15-1)*10,0))</f>
        <v/>
      </c>
      <c r="T15" s="11" t="str">
        <f ca="1">IF(AND(OFFSET('School Data '!J$7,($A15-1)*10,0)="",OFFSET('School Data '!J$9,($A15-1)*10,0)=""),"",OFFSET('School Data '!J$9,($A15-1)*10,0)-OFFSET('School Data '!J$7,($A15-1)*10,0))</f>
        <v/>
      </c>
      <c r="X15" s="21" t="str">
        <f ca="1">IF(OFFSET('School Data '!T$4,($A15-1)*10,0)="","",OFFSET('School Data '!T$4,($A15-1)*10,0))</f>
        <v/>
      </c>
      <c r="Y15" s="21" t="str">
        <f ca="1">IF(OFFSET('School Data '!T$2,($A15-1)*10,0)="","",OFFSET('School Data '!T$2,($A15-1)*10,0))</f>
        <v/>
      </c>
      <c r="Z15" s="21" t="str">
        <f ca="1">IF(OFFSET('School Data '!T$3,($A15-1)*10,0)="","",OFFSET('School Data '!T$3,($A15-1)*10,0))</f>
        <v/>
      </c>
      <c r="AA15" s="21" t="str">
        <f t="shared" ca="1" si="2"/>
        <v/>
      </c>
      <c r="AB15" s="21" t="str">
        <f t="shared" ca="1" si="3"/>
        <v/>
      </c>
      <c r="AC15" s="21" t="str">
        <f t="shared" ca="1" si="4"/>
        <v/>
      </c>
      <c r="AD15" s="21" t="str">
        <f t="shared" ca="1" si="5"/>
        <v/>
      </c>
      <c r="AE15" s="21" t="str">
        <f t="shared" ca="1" si="6"/>
        <v/>
      </c>
      <c r="AF15" s="21" t="str">
        <f t="shared" ca="1" si="7"/>
        <v/>
      </c>
      <c r="AG15" s="21" t="str">
        <f t="shared" ca="1" si="8"/>
        <v/>
      </c>
      <c r="AH15" s="21" t="str">
        <f t="shared" ca="1" si="9"/>
        <v/>
      </c>
      <c r="AI15" s="21" t="str">
        <f t="shared" ca="1" si="10"/>
        <v/>
      </c>
      <c r="AJ15" s="21" t="str">
        <f ca="1">IF(OFFSET('School Data '!L$2,($A15-1)*10,0)="","",OFFSET('School Data '!L$2,($A15-1)*10,0))</f>
        <v/>
      </c>
      <c r="AK15" s="21" t="str">
        <f ca="1">IF(OFFSET('School Data '!L$3,($A15-1)*10,0)="","",OFFSET('School Data '!L$3,($A15-1)*10,0))</f>
        <v/>
      </c>
      <c r="AL15" s="21" t="str">
        <f t="shared" ca="1" si="11"/>
        <v/>
      </c>
      <c r="AM15" s="21" t="str">
        <f ca="1">IF(OFFSET('School Data '!N$2,($A15-1)*10,0)="","",OFFSET('School Data '!N$2,($A15-1)*10,0))</f>
        <v/>
      </c>
      <c r="AN15" s="21" t="str">
        <f ca="1">IF(OFFSET('School Data '!N$3,($A15-1)*10,0)="","",OFFSET('School Data '!N$3,($A15-1)*10,0))</f>
        <v/>
      </c>
      <c r="AO15" s="21" t="str">
        <f t="shared" ca="1" si="12"/>
        <v/>
      </c>
      <c r="AP15" s="21" t="str">
        <f ca="1">IF(OFFSET('School Data '!P$2,($A15-1)*10,0)="","",OFFSET('School Data '!P$2,($A15-1)*10,0))</f>
        <v/>
      </c>
      <c r="AQ15" s="21" t="str">
        <f ca="1">IF(OFFSET('School Data '!P$3,($A15-1)*10,0)="","",OFFSET('School Data '!P$3,($A15-1)*10,0))</f>
        <v/>
      </c>
      <c r="AR15" s="21" t="str">
        <f t="shared" ca="1" si="13"/>
        <v/>
      </c>
      <c r="AT15" s="61" t="str">
        <f t="shared" ca="1" si="14"/>
        <v/>
      </c>
      <c r="AU15" s="61" t="str">
        <f t="shared" ca="1" si="15"/>
        <v/>
      </c>
      <c r="AV15" s="61" t="str">
        <f t="shared" ca="1" si="16"/>
        <v/>
      </c>
    </row>
    <row r="16" spans="1:48">
      <c r="A16" s="24">
        <v>14</v>
      </c>
      <c r="B16" s="2"/>
      <c r="C16" s="12" t="str">
        <f ca="1">IF(OFFSET('School Data '!C$1,($A16-1)*10,0)="","",OFFSET('School Data '!C$1,($A16-1)*10,0))</f>
        <v/>
      </c>
      <c r="D16" s="4" t="str">
        <f ca="1">IF(OFFSET('School Data '!C$2,($A16-1)*10,0)="","",OFFSET('School Data '!C$2,($A16-1)*10,0))</f>
        <v/>
      </c>
      <c r="E16" s="11" t="str">
        <f ca="1">IF(AND(OFFSET('School Data '!C$6,($A16-1)*10,0)="",OFFSET('School Data '!C$8,($A16-1)*10,0)=""),"",OFFSET('School Data '!C$8,($A16-1)*10,0)-OFFSET('School Data '!C$6,($A16-1)*10,0))</f>
        <v/>
      </c>
      <c r="F16" s="11" t="str">
        <f ca="1">IF(AND(OFFSET('School Data '!D$6,($A16-1)*10,0)="",OFFSET('School Data '!D$8,($A16-1)*10,0)=""),"",OFFSET('School Data '!D$8,($A16-1)*10,0)-OFFSET('School Data '!D$6,($A16-1)*10,0))</f>
        <v/>
      </c>
      <c r="G16" s="11" t="str">
        <f ca="1">IF(AND(OFFSET('School Data '!E$6,($A16-1)*10,0)="",OFFSET('School Data '!E$8,($A16-1)*10,0)=""),"",OFFSET('School Data '!E$8,($A16-1)*10,0)-OFFSET('School Data '!E$6,($A16-1)*10,0))</f>
        <v/>
      </c>
      <c r="H16" s="11" t="str">
        <f ca="1">IF(AND(OFFSET('School Data '!F$6,($A16-1)*10,0)="",OFFSET('School Data '!F$8,($A16-1)*10,0)=""),"",OFFSET('School Data '!F$8,($A16-1)*10,0)-OFFSET('School Data '!F$6,($A16-1)*10,0))</f>
        <v/>
      </c>
      <c r="I16" s="11" t="str">
        <f ca="1">IF(AND(OFFSET('School Data '!G$6,($A16-1)*10,0)="",OFFSET('School Data '!G$8,($A16-1)*10,0)=""),"",OFFSET('School Data '!G$8,($A16-1)*10,0)-OFFSET('School Data '!G$6,($A16-1)*10,0))</f>
        <v/>
      </c>
      <c r="J16" s="11" t="str">
        <f ca="1">IF(AND(OFFSET('School Data '!H$6,($A16-1)*10,0)="",OFFSET('School Data '!H$8,($A16-1)*10,0)=""),"",OFFSET('School Data '!H$8,($A16-1)*10,0)-OFFSET('School Data '!H$6,($A16-1)*10,0))</f>
        <v/>
      </c>
      <c r="K16" s="11" t="str">
        <f ca="1">IF(AND(OFFSET('School Data '!I$6,($A16-1)*10,0)="",OFFSET('School Data '!I$8,($A16-1)*10,0)=""),"",OFFSET('School Data '!I$8,($A16-1)*10,0)-OFFSET('School Data '!I$6,($A16-1)*10,0))</f>
        <v/>
      </c>
      <c r="L16" s="11" t="str">
        <f ca="1">IF(AND(OFFSET('School Data '!J$6,($A16-1)*10,0)="",OFFSET('School Data '!J$8,($A16-1)*10,0)=""),"",OFFSET('School Data '!J$8,($A16-1)*10,0)-OFFSET('School Data '!J$6,($A16-1)*10,0))</f>
        <v/>
      </c>
      <c r="M16" s="11" t="str">
        <f ca="1">IF(AND(OFFSET('School Data '!C$7,($A16-1)*10,0)="",OFFSET('School Data '!C$9,($A16-1)*10,0)=""),"",OFFSET('School Data '!C$9,($A16-1)*10,0)-OFFSET('School Data '!C$7,($A16-1)*10,0))</f>
        <v/>
      </c>
      <c r="N16" s="11" t="str">
        <f ca="1">IF(AND(OFFSET('School Data '!D$7,($A16-1)*10,0)="",OFFSET('School Data '!D$9,($A16-1)*10,0)=""),"",OFFSET('School Data '!D$9,($A16-1)*10,0)-OFFSET('School Data '!D$7,($A16-1)*10,0))</f>
        <v/>
      </c>
      <c r="O16" s="11" t="str">
        <f ca="1">IF(AND(OFFSET('School Data '!E$7,($A16-1)*10,0)="",OFFSET('School Data '!E$9,($A16-1)*10,0)=""),"",OFFSET('School Data '!E$9,($A16-1)*10,0)-OFFSET('School Data '!E$7,($A16-1)*10,0))</f>
        <v/>
      </c>
      <c r="P16" s="11" t="str">
        <f ca="1">IF(AND(OFFSET('School Data '!F$7,($A16-1)*10,0)="",OFFSET('School Data '!F$9,($A16-1)*10,0)=""),"",OFFSET('School Data '!F$9,($A16-1)*10,0)-OFFSET('School Data '!F$7,($A16-1)*10,0))</f>
        <v/>
      </c>
      <c r="Q16" s="11" t="str">
        <f ca="1">IF(AND(OFFSET('School Data '!G$7,($A16-1)*10,0)="",OFFSET('School Data '!G$9,($A16-1)*10,0)=""),"",OFFSET('School Data '!G$9,($A16-1)*10,0)-OFFSET('School Data '!G$7,($A16-1)*10,0))</f>
        <v/>
      </c>
      <c r="R16" s="11" t="str">
        <f ca="1">IF(AND(OFFSET('School Data '!H$7,($A16-1)*10,0)="",OFFSET('School Data '!H$9,($A16-1)*10,0)=""),"",OFFSET('School Data '!H$9,($A16-1)*10,0)-OFFSET('School Data '!H$7,($A16-1)*10,0))</f>
        <v/>
      </c>
      <c r="S16" s="11" t="str">
        <f ca="1">IF(AND(OFFSET('School Data '!I$7,($A16-1)*10,0)="",OFFSET('School Data '!I$9,($A16-1)*10,0)=""),"",OFFSET('School Data '!I$9,($A16-1)*10,0)-OFFSET('School Data '!I$7,($A16-1)*10,0))</f>
        <v/>
      </c>
      <c r="T16" s="11" t="str">
        <f ca="1">IF(AND(OFFSET('School Data '!J$7,($A16-1)*10,0)="",OFFSET('School Data '!J$9,($A16-1)*10,0)=""),"",OFFSET('School Data '!J$9,($A16-1)*10,0)-OFFSET('School Data '!J$7,($A16-1)*10,0))</f>
        <v/>
      </c>
      <c r="X16" s="21" t="str">
        <f ca="1">IF(OFFSET('School Data '!T$4,($A16-1)*10,0)="","",OFFSET('School Data '!T$4,($A16-1)*10,0))</f>
        <v/>
      </c>
      <c r="Y16" s="21" t="str">
        <f ca="1">IF(OFFSET('School Data '!T$2,($A16-1)*10,0)="","",OFFSET('School Data '!T$2,($A16-1)*10,0))</f>
        <v/>
      </c>
      <c r="Z16" s="21" t="str">
        <f ca="1">IF(OFFSET('School Data '!T$3,($A16-1)*10,0)="","",OFFSET('School Data '!T$3,($A16-1)*10,0))</f>
        <v/>
      </c>
      <c r="AA16" s="21" t="str">
        <f t="shared" ca="1" si="2"/>
        <v/>
      </c>
      <c r="AB16" s="21" t="str">
        <f t="shared" ca="1" si="3"/>
        <v/>
      </c>
      <c r="AC16" s="21" t="str">
        <f t="shared" ca="1" si="4"/>
        <v/>
      </c>
      <c r="AD16" s="21" t="str">
        <f t="shared" ca="1" si="5"/>
        <v/>
      </c>
      <c r="AE16" s="21" t="str">
        <f t="shared" ca="1" si="6"/>
        <v/>
      </c>
      <c r="AF16" s="21" t="str">
        <f t="shared" ca="1" si="7"/>
        <v/>
      </c>
      <c r="AG16" s="21" t="str">
        <f t="shared" ca="1" si="8"/>
        <v/>
      </c>
      <c r="AH16" s="21" t="str">
        <f t="shared" ca="1" si="9"/>
        <v/>
      </c>
      <c r="AI16" s="21" t="str">
        <f t="shared" ca="1" si="10"/>
        <v/>
      </c>
      <c r="AJ16" s="21" t="str">
        <f ca="1">IF(OFFSET('School Data '!L$2,($A16-1)*10,0)="","",OFFSET('School Data '!L$2,($A16-1)*10,0))</f>
        <v/>
      </c>
      <c r="AK16" s="21" t="str">
        <f ca="1">IF(OFFSET('School Data '!L$3,($A16-1)*10,0)="","",OFFSET('School Data '!L$3,($A16-1)*10,0))</f>
        <v/>
      </c>
      <c r="AL16" s="21" t="str">
        <f t="shared" ca="1" si="11"/>
        <v/>
      </c>
      <c r="AM16" s="21" t="str">
        <f ca="1">IF(OFFSET('School Data '!N$2,($A16-1)*10,0)="","",OFFSET('School Data '!N$2,($A16-1)*10,0))</f>
        <v/>
      </c>
      <c r="AN16" s="21" t="str">
        <f ca="1">IF(OFFSET('School Data '!N$3,($A16-1)*10,0)="","",OFFSET('School Data '!N$3,($A16-1)*10,0))</f>
        <v/>
      </c>
      <c r="AO16" s="21" t="str">
        <f t="shared" ca="1" si="12"/>
        <v/>
      </c>
      <c r="AP16" s="21" t="str">
        <f ca="1">IF(OFFSET('School Data '!P$2,($A16-1)*10,0)="","",OFFSET('School Data '!P$2,($A16-1)*10,0))</f>
        <v/>
      </c>
      <c r="AQ16" s="21" t="str">
        <f ca="1">IF(OFFSET('School Data '!P$3,($A16-1)*10,0)="","",OFFSET('School Data '!P$3,($A16-1)*10,0))</f>
        <v/>
      </c>
      <c r="AR16" s="21" t="str">
        <f t="shared" ca="1" si="13"/>
        <v/>
      </c>
      <c r="AT16" s="61" t="str">
        <f t="shared" ca="1" si="14"/>
        <v/>
      </c>
      <c r="AU16" s="61" t="str">
        <f t="shared" ca="1" si="15"/>
        <v/>
      </c>
      <c r="AV16" s="61" t="str">
        <f t="shared" ca="1" si="16"/>
        <v/>
      </c>
    </row>
    <row r="17" spans="1:48">
      <c r="A17" s="24">
        <v>15</v>
      </c>
      <c r="B17" s="2"/>
      <c r="C17" s="12" t="str">
        <f ca="1">IF(OFFSET('School Data '!C$1,($A17-1)*10,0)="","",OFFSET('School Data '!C$1,($A17-1)*10,0))</f>
        <v/>
      </c>
      <c r="D17" s="4" t="str">
        <f ca="1">IF(OFFSET('School Data '!C$2,($A17-1)*10,0)="","",OFFSET('School Data '!C$2,($A17-1)*10,0))</f>
        <v/>
      </c>
      <c r="E17" s="11" t="str">
        <f ca="1">IF(AND(OFFSET('School Data '!C$6,($A17-1)*10,0)="",OFFSET('School Data '!C$8,($A17-1)*10,0)=""),"",OFFSET('School Data '!C$8,($A17-1)*10,0)-OFFSET('School Data '!C$6,($A17-1)*10,0))</f>
        <v/>
      </c>
      <c r="F17" s="11" t="str">
        <f ca="1">IF(AND(OFFSET('School Data '!D$6,($A17-1)*10,0)="",OFFSET('School Data '!D$8,($A17-1)*10,0)=""),"",OFFSET('School Data '!D$8,($A17-1)*10,0)-OFFSET('School Data '!D$6,($A17-1)*10,0))</f>
        <v/>
      </c>
      <c r="G17" s="11" t="str">
        <f ca="1">IF(AND(OFFSET('School Data '!E$6,($A17-1)*10,0)="",OFFSET('School Data '!E$8,($A17-1)*10,0)=""),"",OFFSET('School Data '!E$8,($A17-1)*10,0)-OFFSET('School Data '!E$6,($A17-1)*10,0))</f>
        <v/>
      </c>
      <c r="H17" s="11" t="str">
        <f ca="1">IF(AND(OFFSET('School Data '!F$6,($A17-1)*10,0)="",OFFSET('School Data '!F$8,($A17-1)*10,0)=""),"",OFFSET('School Data '!F$8,($A17-1)*10,0)-OFFSET('School Data '!F$6,($A17-1)*10,0))</f>
        <v/>
      </c>
      <c r="I17" s="11" t="str">
        <f ca="1">IF(AND(OFFSET('School Data '!G$6,($A17-1)*10,0)="",OFFSET('School Data '!G$8,($A17-1)*10,0)=""),"",OFFSET('School Data '!G$8,($A17-1)*10,0)-OFFSET('School Data '!G$6,($A17-1)*10,0))</f>
        <v/>
      </c>
      <c r="J17" s="11" t="str">
        <f ca="1">IF(AND(OFFSET('School Data '!H$6,($A17-1)*10,0)="",OFFSET('School Data '!H$8,($A17-1)*10,0)=""),"",OFFSET('School Data '!H$8,($A17-1)*10,0)-OFFSET('School Data '!H$6,($A17-1)*10,0))</f>
        <v/>
      </c>
      <c r="K17" s="11" t="str">
        <f ca="1">IF(AND(OFFSET('School Data '!I$6,($A17-1)*10,0)="",OFFSET('School Data '!I$8,($A17-1)*10,0)=""),"",OFFSET('School Data '!I$8,($A17-1)*10,0)-OFFSET('School Data '!I$6,($A17-1)*10,0))</f>
        <v/>
      </c>
      <c r="L17" s="11" t="str">
        <f ca="1">IF(AND(OFFSET('School Data '!J$6,($A17-1)*10,0)="",OFFSET('School Data '!J$8,($A17-1)*10,0)=""),"",OFFSET('School Data '!J$8,($A17-1)*10,0)-OFFSET('School Data '!J$6,($A17-1)*10,0))</f>
        <v/>
      </c>
      <c r="M17" s="11" t="str">
        <f ca="1">IF(AND(OFFSET('School Data '!C$7,($A17-1)*10,0)="",OFFSET('School Data '!C$9,($A17-1)*10,0)=""),"",OFFSET('School Data '!C$9,($A17-1)*10,0)-OFFSET('School Data '!C$7,($A17-1)*10,0))</f>
        <v/>
      </c>
      <c r="N17" s="11" t="str">
        <f ca="1">IF(AND(OFFSET('School Data '!D$7,($A17-1)*10,0)="",OFFSET('School Data '!D$9,($A17-1)*10,0)=""),"",OFFSET('School Data '!D$9,($A17-1)*10,0)-OFFSET('School Data '!D$7,($A17-1)*10,0))</f>
        <v/>
      </c>
      <c r="O17" s="11" t="str">
        <f ca="1">IF(AND(OFFSET('School Data '!E$7,($A17-1)*10,0)="",OFFSET('School Data '!E$9,($A17-1)*10,0)=""),"",OFFSET('School Data '!E$9,($A17-1)*10,0)-OFFSET('School Data '!E$7,($A17-1)*10,0))</f>
        <v/>
      </c>
      <c r="P17" s="11" t="str">
        <f ca="1">IF(AND(OFFSET('School Data '!F$7,($A17-1)*10,0)="",OFFSET('School Data '!F$9,($A17-1)*10,0)=""),"",OFFSET('School Data '!F$9,($A17-1)*10,0)-OFFSET('School Data '!F$7,($A17-1)*10,0))</f>
        <v/>
      </c>
      <c r="Q17" s="11" t="str">
        <f ca="1">IF(AND(OFFSET('School Data '!G$7,($A17-1)*10,0)="",OFFSET('School Data '!G$9,($A17-1)*10,0)=""),"",OFFSET('School Data '!G$9,($A17-1)*10,0)-OFFSET('School Data '!G$7,($A17-1)*10,0))</f>
        <v/>
      </c>
      <c r="R17" s="11" t="str">
        <f ca="1">IF(AND(OFFSET('School Data '!H$7,($A17-1)*10,0)="",OFFSET('School Data '!H$9,($A17-1)*10,0)=""),"",OFFSET('School Data '!H$9,($A17-1)*10,0)-OFFSET('School Data '!H$7,($A17-1)*10,0))</f>
        <v/>
      </c>
      <c r="S17" s="11" t="str">
        <f ca="1">IF(AND(OFFSET('School Data '!I$7,($A17-1)*10,0)="",OFFSET('School Data '!I$9,($A17-1)*10,0)=""),"",OFFSET('School Data '!I$9,($A17-1)*10,0)-OFFSET('School Data '!I$7,($A17-1)*10,0))</f>
        <v/>
      </c>
      <c r="T17" s="11" t="str">
        <f ca="1">IF(AND(OFFSET('School Data '!J$7,($A17-1)*10,0)="",OFFSET('School Data '!J$9,($A17-1)*10,0)=""),"",OFFSET('School Data '!J$9,($A17-1)*10,0)-OFFSET('School Data '!J$7,($A17-1)*10,0))</f>
        <v/>
      </c>
      <c r="X17" s="21" t="str">
        <f ca="1">IF(OFFSET('School Data '!T$4,($A17-1)*10,0)="","",OFFSET('School Data '!T$4,($A17-1)*10,0))</f>
        <v/>
      </c>
      <c r="Y17" s="21" t="str">
        <f ca="1">IF(OFFSET('School Data '!T$2,($A17-1)*10,0)="","",OFFSET('School Data '!T$2,($A17-1)*10,0))</f>
        <v/>
      </c>
      <c r="Z17" s="21" t="str">
        <f ca="1">IF(OFFSET('School Data '!T$3,($A17-1)*10,0)="","",OFFSET('School Data '!T$3,($A17-1)*10,0))</f>
        <v/>
      </c>
      <c r="AA17" s="21" t="str">
        <f t="shared" ca="1" si="2"/>
        <v/>
      </c>
      <c r="AB17" s="21" t="str">
        <f t="shared" ca="1" si="3"/>
        <v/>
      </c>
      <c r="AC17" s="21" t="str">
        <f t="shared" ca="1" si="4"/>
        <v/>
      </c>
      <c r="AD17" s="21" t="str">
        <f t="shared" ca="1" si="5"/>
        <v/>
      </c>
      <c r="AE17" s="21" t="str">
        <f t="shared" ca="1" si="6"/>
        <v/>
      </c>
      <c r="AF17" s="21" t="str">
        <f t="shared" ca="1" si="7"/>
        <v/>
      </c>
      <c r="AG17" s="21" t="str">
        <f t="shared" ca="1" si="8"/>
        <v/>
      </c>
      <c r="AH17" s="21" t="str">
        <f t="shared" ca="1" si="9"/>
        <v/>
      </c>
      <c r="AI17" s="21" t="str">
        <f t="shared" ca="1" si="10"/>
        <v/>
      </c>
      <c r="AJ17" s="21" t="str">
        <f ca="1">IF(OFFSET('School Data '!L$2,($A17-1)*10,0)="","",OFFSET('School Data '!L$2,($A17-1)*10,0))</f>
        <v/>
      </c>
      <c r="AK17" s="21" t="str">
        <f ca="1">IF(OFFSET('School Data '!L$3,($A17-1)*10,0)="","",OFFSET('School Data '!L$3,($A17-1)*10,0))</f>
        <v/>
      </c>
      <c r="AL17" s="21" t="str">
        <f t="shared" ca="1" si="11"/>
        <v/>
      </c>
      <c r="AM17" s="21" t="str">
        <f ca="1">IF(OFFSET('School Data '!N$2,($A17-1)*10,0)="","",OFFSET('School Data '!N$2,($A17-1)*10,0))</f>
        <v/>
      </c>
      <c r="AN17" s="21" t="str">
        <f ca="1">IF(OFFSET('School Data '!N$3,($A17-1)*10,0)="","",OFFSET('School Data '!N$3,($A17-1)*10,0))</f>
        <v/>
      </c>
      <c r="AO17" s="21" t="str">
        <f t="shared" ca="1" si="12"/>
        <v/>
      </c>
      <c r="AP17" s="21" t="str">
        <f ca="1">IF(OFFSET('School Data '!P$2,($A17-1)*10,0)="","",OFFSET('School Data '!P$2,($A17-1)*10,0))</f>
        <v/>
      </c>
      <c r="AQ17" s="21" t="str">
        <f ca="1">IF(OFFSET('School Data '!P$3,($A17-1)*10,0)="","",OFFSET('School Data '!P$3,($A17-1)*10,0))</f>
        <v/>
      </c>
      <c r="AR17" s="21" t="str">
        <f t="shared" ca="1" si="13"/>
        <v/>
      </c>
      <c r="AT17" s="61" t="str">
        <f t="shared" ca="1" si="14"/>
        <v/>
      </c>
      <c r="AU17" s="61" t="str">
        <f t="shared" ca="1" si="15"/>
        <v/>
      </c>
      <c r="AV17" s="61" t="str">
        <f t="shared" ca="1" si="16"/>
        <v/>
      </c>
    </row>
    <row r="18" spans="1:48">
      <c r="A18" s="24">
        <v>16</v>
      </c>
      <c r="C18" s="12" t="str">
        <f ca="1">IF(OFFSET('School Data '!C$1,($A18-1)*10,0)="","",OFFSET('School Data '!C$1,($A18-1)*10,0))</f>
        <v/>
      </c>
      <c r="D18" s="4" t="str">
        <f ca="1">IF(OFFSET('School Data '!C$2,($A18-1)*10,0)="","",OFFSET('School Data '!C$2,($A18-1)*10,0))</f>
        <v/>
      </c>
      <c r="E18" s="11" t="str">
        <f ca="1">IF(AND(OFFSET('School Data '!C$6,($A18-1)*10,0)="",OFFSET('School Data '!C$8,($A18-1)*10,0)=""),"",OFFSET('School Data '!C$8,($A18-1)*10,0)-OFFSET('School Data '!C$6,($A18-1)*10,0))</f>
        <v/>
      </c>
      <c r="F18" s="11" t="str">
        <f ca="1">IF(AND(OFFSET('School Data '!D$6,($A18-1)*10,0)="",OFFSET('School Data '!D$8,($A18-1)*10,0)=""),"",OFFSET('School Data '!D$8,($A18-1)*10,0)-OFFSET('School Data '!D$6,($A18-1)*10,0))</f>
        <v/>
      </c>
      <c r="G18" s="11" t="str">
        <f ca="1">IF(AND(OFFSET('School Data '!E$6,($A18-1)*10,0)="",OFFSET('School Data '!E$8,($A18-1)*10,0)=""),"",OFFSET('School Data '!E$8,($A18-1)*10,0)-OFFSET('School Data '!E$6,($A18-1)*10,0))</f>
        <v/>
      </c>
      <c r="H18" s="11" t="str">
        <f ca="1">IF(AND(OFFSET('School Data '!F$6,($A18-1)*10,0)="",OFFSET('School Data '!F$8,($A18-1)*10,0)=""),"",OFFSET('School Data '!F$8,($A18-1)*10,0)-OFFSET('School Data '!F$6,($A18-1)*10,0))</f>
        <v/>
      </c>
      <c r="I18" s="11" t="str">
        <f ca="1">IF(AND(OFFSET('School Data '!G$6,($A18-1)*10,0)="",OFFSET('School Data '!G$8,($A18-1)*10,0)=""),"",OFFSET('School Data '!G$8,($A18-1)*10,0)-OFFSET('School Data '!G$6,($A18-1)*10,0))</f>
        <v/>
      </c>
      <c r="J18" s="11" t="str">
        <f ca="1">IF(AND(OFFSET('School Data '!H$6,($A18-1)*10,0)="",OFFSET('School Data '!H$8,($A18-1)*10,0)=""),"",OFFSET('School Data '!H$8,($A18-1)*10,0)-OFFSET('School Data '!H$6,($A18-1)*10,0))</f>
        <v/>
      </c>
      <c r="K18" s="11" t="str">
        <f ca="1">IF(AND(OFFSET('School Data '!I$6,($A18-1)*10,0)="",OFFSET('School Data '!I$8,($A18-1)*10,0)=""),"",OFFSET('School Data '!I$8,($A18-1)*10,0)-OFFSET('School Data '!I$6,($A18-1)*10,0))</f>
        <v/>
      </c>
      <c r="L18" s="11" t="str">
        <f ca="1">IF(AND(OFFSET('School Data '!J$6,($A18-1)*10,0)="",OFFSET('School Data '!J$8,($A18-1)*10,0)=""),"",OFFSET('School Data '!J$8,($A18-1)*10,0)-OFFSET('School Data '!J$6,($A18-1)*10,0))</f>
        <v/>
      </c>
      <c r="M18" s="11" t="str">
        <f ca="1">IF(AND(OFFSET('School Data '!C$7,($A18-1)*10,0)="",OFFSET('School Data '!C$9,($A18-1)*10,0)=""),"",OFFSET('School Data '!C$9,($A18-1)*10,0)-OFFSET('School Data '!C$7,($A18-1)*10,0))</f>
        <v/>
      </c>
      <c r="N18" s="11" t="str">
        <f ca="1">IF(AND(OFFSET('School Data '!D$7,($A18-1)*10,0)="",OFFSET('School Data '!D$9,($A18-1)*10,0)=""),"",OFFSET('School Data '!D$9,($A18-1)*10,0)-OFFSET('School Data '!D$7,($A18-1)*10,0))</f>
        <v/>
      </c>
      <c r="O18" s="11" t="str">
        <f ca="1">IF(AND(OFFSET('School Data '!E$7,($A18-1)*10,0)="",OFFSET('School Data '!E$9,($A18-1)*10,0)=""),"",OFFSET('School Data '!E$9,($A18-1)*10,0)-OFFSET('School Data '!E$7,($A18-1)*10,0))</f>
        <v/>
      </c>
      <c r="P18" s="11" t="str">
        <f ca="1">IF(AND(OFFSET('School Data '!F$7,($A18-1)*10,0)="",OFFSET('School Data '!F$9,($A18-1)*10,0)=""),"",OFFSET('School Data '!F$9,($A18-1)*10,0)-OFFSET('School Data '!F$7,($A18-1)*10,0))</f>
        <v/>
      </c>
      <c r="Q18" s="11" t="str">
        <f ca="1">IF(AND(OFFSET('School Data '!G$7,($A18-1)*10,0)="",OFFSET('School Data '!G$9,($A18-1)*10,0)=""),"",OFFSET('School Data '!G$9,($A18-1)*10,0)-OFFSET('School Data '!G$7,($A18-1)*10,0))</f>
        <v/>
      </c>
      <c r="R18" s="11" t="str">
        <f ca="1">IF(AND(OFFSET('School Data '!H$7,($A18-1)*10,0)="",OFFSET('School Data '!H$9,($A18-1)*10,0)=""),"",OFFSET('School Data '!H$9,($A18-1)*10,0)-OFFSET('School Data '!H$7,($A18-1)*10,0))</f>
        <v/>
      </c>
      <c r="S18" s="11" t="str">
        <f ca="1">IF(AND(OFFSET('School Data '!I$7,($A18-1)*10,0)="",OFFSET('School Data '!I$9,($A18-1)*10,0)=""),"",OFFSET('School Data '!I$9,($A18-1)*10,0)-OFFSET('School Data '!I$7,($A18-1)*10,0))</f>
        <v/>
      </c>
      <c r="T18" s="11" t="str">
        <f ca="1">IF(AND(OFFSET('School Data '!J$7,($A18-1)*10,0)="",OFFSET('School Data '!J$9,($A18-1)*10,0)=""),"",OFFSET('School Data '!J$9,($A18-1)*10,0)-OFFSET('School Data '!J$7,($A18-1)*10,0))</f>
        <v/>
      </c>
      <c r="X18" s="21" t="str">
        <f ca="1">IF(OFFSET('School Data '!T$4,($A18-1)*10,0)="","",OFFSET('School Data '!T$4,($A18-1)*10,0))</f>
        <v/>
      </c>
      <c r="Y18" s="21" t="str">
        <f ca="1">IF(OFFSET('School Data '!T$2,($A18-1)*10,0)="","",OFFSET('School Data '!T$2,($A18-1)*10,0))</f>
        <v/>
      </c>
      <c r="Z18" s="21" t="str">
        <f ca="1">IF(OFFSET('School Data '!T$3,($A18-1)*10,0)="","",OFFSET('School Data '!T$3,($A18-1)*10,0))</f>
        <v/>
      </c>
      <c r="AA18" s="21" t="str">
        <f t="shared" ca="1" si="2"/>
        <v/>
      </c>
      <c r="AB18" s="21" t="str">
        <f t="shared" ca="1" si="3"/>
        <v/>
      </c>
      <c r="AC18" s="21" t="str">
        <f t="shared" ca="1" si="4"/>
        <v/>
      </c>
      <c r="AD18" s="21" t="str">
        <f t="shared" ca="1" si="5"/>
        <v/>
      </c>
      <c r="AE18" s="21" t="str">
        <f t="shared" ca="1" si="6"/>
        <v/>
      </c>
      <c r="AF18" s="21" t="str">
        <f t="shared" ca="1" si="7"/>
        <v/>
      </c>
      <c r="AG18" s="21" t="str">
        <f t="shared" ca="1" si="8"/>
        <v/>
      </c>
      <c r="AH18" s="21" t="str">
        <f t="shared" ca="1" si="9"/>
        <v/>
      </c>
      <c r="AI18" s="21" t="str">
        <f t="shared" ca="1" si="10"/>
        <v/>
      </c>
      <c r="AJ18" s="21" t="str">
        <f ca="1">IF(OFFSET('School Data '!L$2,($A18-1)*10,0)="","",OFFSET('School Data '!L$2,($A18-1)*10,0))</f>
        <v/>
      </c>
      <c r="AK18" s="21" t="str">
        <f ca="1">IF(OFFSET('School Data '!L$3,($A18-1)*10,0)="","",OFFSET('School Data '!L$3,($A18-1)*10,0))</f>
        <v/>
      </c>
      <c r="AL18" s="21" t="str">
        <f t="shared" ca="1" si="11"/>
        <v/>
      </c>
      <c r="AM18" s="21" t="str">
        <f ca="1">IF(OFFSET('School Data '!N$2,($A18-1)*10,0)="","",OFFSET('School Data '!N$2,($A18-1)*10,0))</f>
        <v/>
      </c>
      <c r="AN18" s="21" t="str">
        <f ca="1">IF(OFFSET('School Data '!N$3,($A18-1)*10,0)="","",OFFSET('School Data '!N$3,($A18-1)*10,0))</f>
        <v/>
      </c>
      <c r="AO18" s="21" t="str">
        <f t="shared" ca="1" si="12"/>
        <v/>
      </c>
      <c r="AP18" s="21" t="str">
        <f ca="1">IF(OFFSET('School Data '!P$2,($A18-1)*10,0)="","",OFFSET('School Data '!P$2,($A18-1)*10,0))</f>
        <v/>
      </c>
      <c r="AQ18" s="21" t="str">
        <f ca="1">IF(OFFSET('School Data '!P$3,($A18-1)*10,0)="","",OFFSET('School Data '!P$3,($A18-1)*10,0))</f>
        <v/>
      </c>
      <c r="AR18" s="21" t="str">
        <f t="shared" ca="1" si="13"/>
        <v/>
      </c>
      <c r="AT18" s="61" t="str">
        <f t="shared" ca="1" si="14"/>
        <v/>
      </c>
      <c r="AU18" s="61" t="str">
        <f t="shared" ca="1" si="15"/>
        <v/>
      </c>
      <c r="AV18" s="61" t="str">
        <f t="shared" ca="1" si="16"/>
        <v/>
      </c>
    </row>
    <row r="19" spans="1:48">
      <c r="A19" s="24">
        <v>17</v>
      </c>
      <c r="C19" s="12" t="str">
        <f ca="1">IF(OFFSET('School Data '!C$1,($A19-1)*10,0)="","",OFFSET('School Data '!C$1,($A19-1)*10,0))</f>
        <v/>
      </c>
      <c r="D19" s="4" t="str">
        <f ca="1">IF(OFFSET('School Data '!C$2,($A19-1)*10,0)="","",OFFSET('School Data '!C$2,($A19-1)*10,0))</f>
        <v/>
      </c>
      <c r="E19" s="11" t="str">
        <f ca="1">IF(AND(OFFSET('School Data '!C$6,($A19-1)*10,0)="",OFFSET('School Data '!C$8,($A19-1)*10,0)=""),"",OFFSET('School Data '!C$8,($A19-1)*10,0)-OFFSET('School Data '!C$6,($A19-1)*10,0))</f>
        <v/>
      </c>
      <c r="F19" s="11" t="str">
        <f ca="1">IF(AND(OFFSET('School Data '!D$6,($A19-1)*10,0)="",OFFSET('School Data '!D$8,($A19-1)*10,0)=""),"",OFFSET('School Data '!D$8,($A19-1)*10,0)-OFFSET('School Data '!D$6,($A19-1)*10,0))</f>
        <v/>
      </c>
      <c r="G19" s="11" t="str">
        <f ca="1">IF(AND(OFFSET('School Data '!E$6,($A19-1)*10,0)="",OFFSET('School Data '!E$8,($A19-1)*10,0)=""),"",OFFSET('School Data '!E$8,($A19-1)*10,0)-OFFSET('School Data '!E$6,($A19-1)*10,0))</f>
        <v/>
      </c>
      <c r="H19" s="11" t="str">
        <f ca="1">IF(AND(OFFSET('School Data '!F$6,($A19-1)*10,0)="",OFFSET('School Data '!F$8,($A19-1)*10,0)=""),"",OFFSET('School Data '!F$8,($A19-1)*10,0)-OFFSET('School Data '!F$6,($A19-1)*10,0))</f>
        <v/>
      </c>
      <c r="I19" s="11" t="str">
        <f ca="1">IF(AND(OFFSET('School Data '!G$6,($A19-1)*10,0)="",OFFSET('School Data '!G$8,($A19-1)*10,0)=""),"",OFFSET('School Data '!G$8,($A19-1)*10,0)-OFFSET('School Data '!G$6,($A19-1)*10,0))</f>
        <v/>
      </c>
      <c r="J19" s="11" t="str">
        <f ca="1">IF(AND(OFFSET('School Data '!H$6,($A19-1)*10,0)="",OFFSET('School Data '!H$8,($A19-1)*10,0)=""),"",OFFSET('School Data '!H$8,($A19-1)*10,0)-OFFSET('School Data '!H$6,($A19-1)*10,0))</f>
        <v/>
      </c>
      <c r="K19" s="11" t="str">
        <f ca="1">IF(AND(OFFSET('School Data '!I$6,($A19-1)*10,0)="",OFFSET('School Data '!I$8,($A19-1)*10,0)=""),"",OFFSET('School Data '!I$8,($A19-1)*10,0)-OFFSET('School Data '!I$6,($A19-1)*10,0))</f>
        <v/>
      </c>
      <c r="L19" s="11" t="str">
        <f ca="1">IF(AND(OFFSET('School Data '!J$6,($A19-1)*10,0)="",OFFSET('School Data '!J$8,($A19-1)*10,0)=""),"",OFFSET('School Data '!J$8,($A19-1)*10,0)-OFFSET('School Data '!J$6,($A19-1)*10,0))</f>
        <v/>
      </c>
      <c r="M19" s="11" t="str">
        <f ca="1">IF(AND(OFFSET('School Data '!C$7,($A19-1)*10,0)="",OFFSET('School Data '!C$9,($A19-1)*10,0)=""),"",OFFSET('School Data '!C$9,($A19-1)*10,0)-OFFSET('School Data '!C$7,($A19-1)*10,0))</f>
        <v/>
      </c>
      <c r="N19" s="11" t="str">
        <f ca="1">IF(AND(OFFSET('School Data '!D$7,($A19-1)*10,0)="",OFFSET('School Data '!D$9,($A19-1)*10,0)=""),"",OFFSET('School Data '!D$9,($A19-1)*10,0)-OFFSET('School Data '!D$7,($A19-1)*10,0))</f>
        <v/>
      </c>
      <c r="O19" s="11" t="str">
        <f ca="1">IF(AND(OFFSET('School Data '!E$7,($A19-1)*10,0)="",OFFSET('School Data '!E$9,($A19-1)*10,0)=""),"",OFFSET('School Data '!E$9,($A19-1)*10,0)-OFFSET('School Data '!E$7,($A19-1)*10,0))</f>
        <v/>
      </c>
      <c r="P19" s="11" t="str">
        <f ca="1">IF(AND(OFFSET('School Data '!F$7,($A19-1)*10,0)="",OFFSET('School Data '!F$9,($A19-1)*10,0)=""),"",OFFSET('School Data '!F$9,($A19-1)*10,0)-OFFSET('School Data '!F$7,($A19-1)*10,0))</f>
        <v/>
      </c>
      <c r="Q19" s="11" t="str">
        <f ca="1">IF(AND(OFFSET('School Data '!G$7,($A19-1)*10,0)="",OFFSET('School Data '!G$9,($A19-1)*10,0)=""),"",OFFSET('School Data '!G$9,($A19-1)*10,0)-OFFSET('School Data '!G$7,($A19-1)*10,0))</f>
        <v/>
      </c>
      <c r="R19" s="11" t="str">
        <f ca="1">IF(AND(OFFSET('School Data '!H$7,($A19-1)*10,0)="",OFFSET('School Data '!H$9,($A19-1)*10,0)=""),"",OFFSET('School Data '!H$9,($A19-1)*10,0)-OFFSET('School Data '!H$7,($A19-1)*10,0))</f>
        <v/>
      </c>
      <c r="S19" s="11" t="str">
        <f ca="1">IF(AND(OFFSET('School Data '!I$7,($A19-1)*10,0)="",OFFSET('School Data '!I$9,($A19-1)*10,0)=""),"",OFFSET('School Data '!I$9,($A19-1)*10,0)-OFFSET('School Data '!I$7,($A19-1)*10,0))</f>
        <v/>
      </c>
      <c r="T19" s="11" t="str">
        <f ca="1">IF(AND(OFFSET('School Data '!J$7,($A19-1)*10,0)="",OFFSET('School Data '!J$9,($A19-1)*10,0)=""),"",OFFSET('School Data '!J$9,($A19-1)*10,0)-OFFSET('School Data '!J$7,($A19-1)*10,0))</f>
        <v/>
      </c>
      <c r="X19" s="21" t="str">
        <f ca="1">IF(OFFSET('School Data '!T$4,($A19-1)*10,0)="","",OFFSET('School Data '!T$4,($A19-1)*10,0))</f>
        <v/>
      </c>
      <c r="Y19" s="21" t="str">
        <f ca="1">IF(OFFSET('School Data '!T$2,($A19-1)*10,0)="","",OFFSET('School Data '!T$2,($A19-1)*10,0))</f>
        <v/>
      </c>
      <c r="Z19" s="21" t="str">
        <f ca="1">IF(OFFSET('School Data '!T$3,($A19-1)*10,0)="","",OFFSET('School Data '!T$3,($A19-1)*10,0))</f>
        <v/>
      </c>
      <c r="AA19" s="21" t="str">
        <f t="shared" ca="1" si="2"/>
        <v/>
      </c>
      <c r="AB19" s="21" t="str">
        <f t="shared" ca="1" si="3"/>
        <v/>
      </c>
      <c r="AC19" s="21" t="str">
        <f t="shared" ca="1" si="4"/>
        <v/>
      </c>
      <c r="AD19" s="21" t="str">
        <f t="shared" ca="1" si="5"/>
        <v/>
      </c>
      <c r="AE19" s="21" t="str">
        <f t="shared" ca="1" si="6"/>
        <v/>
      </c>
      <c r="AF19" s="21" t="str">
        <f t="shared" ca="1" si="7"/>
        <v/>
      </c>
      <c r="AG19" s="21" t="str">
        <f t="shared" ca="1" si="8"/>
        <v/>
      </c>
      <c r="AH19" s="21" t="str">
        <f t="shared" ca="1" si="9"/>
        <v/>
      </c>
      <c r="AI19" s="21" t="str">
        <f t="shared" ca="1" si="10"/>
        <v/>
      </c>
      <c r="AJ19" s="21" t="str">
        <f ca="1">IF(OFFSET('School Data '!L$2,($A19-1)*10,0)="","",OFFSET('School Data '!L$2,($A19-1)*10,0))</f>
        <v/>
      </c>
      <c r="AK19" s="21" t="str">
        <f ca="1">IF(OFFSET('School Data '!L$3,($A19-1)*10,0)="","",OFFSET('School Data '!L$3,($A19-1)*10,0))</f>
        <v/>
      </c>
      <c r="AL19" s="21" t="str">
        <f t="shared" ca="1" si="11"/>
        <v/>
      </c>
      <c r="AM19" s="21" t="str">
        <f ca="1">IF(OFFSET('School Data '!N$2,($A19-1)*10,0)="","",OFFSET('School Data '!N$2,($A19-1)*10,0))</f>
        <v/>
      </c>
      <c r="AN19" s="21" t="str">
        <f ca="1">IF(OFFSET('School Data '!N$3,($A19-1)*10,0)="","",OFFSET('School Data '!N$3,($A19-1)*10,0))</f>
        <v/>
      </c>
      <c r="AO19" s="21" t="str">
        <f t="shared" ca="1" si="12"/>
        <v/>
      </c>
      <c r="AP19" s="21" t="str">
        <f ca="1">IF(OFFSET('School Data '!P$2,($A19-1)*10,0)="","",OFFSET('School Data '!P$2,($A19-1)*10,0))</f>
        <v/>
      </c>
      <c r="AQ19" s="21" t="str">
        <f ca="1">IF(OFFSET('School Data '!P$3,($A19-1)*10,0)="","",OFFSET('School Data '!P$3,($A19-1)*10,0))</f>
        <v/>
      </c>
      <c r="AR19" s="21" t="str">
        <f t="shared" ca="1" si="13"/>
        <v/>
      </c>
      <c r="AT19" s="61" t="str">
        <f t="shared" ca="1" si="14"/>
        <v/>
      </c>
      <c r="AU19" s="61" t="str">
        <f t="shared" ca="1" si="15"/>
        <v/>
      </c>
      <c r="AV19" s="61" t="str">
        <f t="shared" ca="1" si="16"/>
        <v/>
      </c>
    </row>
    <row r="20" spans="1:48">
      <c r="A20" s="24">
        <v>18</v>
      </c>
      <c r="C20" s="12" t="str">
        <f ca="1">IF(OFFSET('School Data '!C$1,($A20-1)*10,0)="","",OFFSET('School Data '!C$1,($A20-1)*10,0))</f>
        <v/>
      </c>
      <c r="D20" s="4" t="str">
        <f ca="1">IF(OFFSET('School Data '!C$2,($A20-1)*10,0)="","",OFFSET('School Data '!C$2,($A20-1)*10,0))</f>
        <v/>
      </c>
      <c r="E20" s="11" t="str">
        <f ca="1">IF(AND(OFFSET('School Data '!C$6,($A20-1)*10,0)="",OFFSET('School Data '!C$8,($A20-1)*10,0)=""),"",OFFSET('School Data '!C$8,($A20-1)*10,0)-OFFSET('School Data '!C$6,($A20-1)*10,0))</f>
        <v/>
      </c>
      <c r="F20" s="11" t="str">
        <f ca="1">IF(AND(OFFSET('School Data '!D$6,($A20-1)*10,0)="",OFFSET('School Data '!D$8,($A20-1)*10,0)=""),"",OFFSET('School Data '!D$8,($A20-1)*10,0)-OFFSET('School Data '!D$6,($A20-1)*10,0))</f>
        <v/>
      </c>
      <c r="G20" s="11" t="str">
        <f ca="1">IF(AND(OFFSET('School Data '!E$6,($A20-1)*10,0)="",OFFSET('School Data '!E$8,($A20-1)*10,0)=""),"",OFFSET('School Data '!E$8,($A20-1)*10,0)-OFFSET('School Data '!E$6,($A20-1)*10,0))</f>
        <v/>
      </c>
      <c r="H20" s="11" t="str">
        <f ca="1">IF(AND(OFFSET('School Data '!F$6,($A20-1)*10,0)="",OFFSET('School Data '!F$8,($A20-1)*10,0)=""),"",OFFSET('School Data '!F$8,($A20-1)*10,0)-OFFSET('School Data '!F$6,($A20-1)*10,0))</f>
        <v/>
      </c>
      <c r="I20" s="11" t="str">
        <f ca="1">IF(AND(OFFSET('School Data '!G$6,($A20-1)*10,0)="",OFFSET('School Data '!G$8,($A20-1)*10,0)=""),"",OFFSET('School Data '!G$8,($A20-1)*10,0)-OFFSET('School Data '!G$6,($A20-1)*10,0))</f>
        <v/>
      </c>
      <c r="J20" s="11" t="str">
        <f ca="1">IF(AND(OFFSET('School Data '!H$6,($A20-1)*10,0)="",OFFSET('School Data '!H$8,($A20-1)*10,0)=""),"",OFFSET('School Data '!H$8,($A20-1)*10,0)-OFFSET('School Data '!H$6,($A20-1)*10,0))</f>
        <v/>
      </c>
      <c r="K20" s="11" t="str">
        <f ca="1">IF(AND(OFFSET('School Data '!I$6,($A20-1)*10,0)="",OFFSET('School Data '!I$8,($A20-1)*10,0)=""),"",OFFSET('School Data '!I$8,($A20-1)*10,0)-OFFSET('School Data '!I$6,($A20-1)*10,0))</f>
        <v/>
      </c>
      <c r="L20" s="11" t="str">
        <f ca="1">IF(AND(OFFSET('School Data '!J$6,($A20-1)*10,0)="",OFFSET('School Data '!J$8,($A20-1)*10,0)=""),"",OFFSET('School Data '!J$8,($A20-1)*10,0)-OFFSET('School Data '!J$6,($A20-1)*10,0))</f>
        <v/>
      </c>
      <c r="M20" s="11" t="str">
        <f ca="1">IF(AND(OFFSET('School Data '!C$7,($A20-1)*10,0)="",OFFSET('School Data '!C$9,($A20-1)*10,0)=""),"",OFFSET('School Data '!C$9,($A20-1)*10,0)-OFFSET('School Data '!C$7,($A20-1)*10,0))</f>
        <v/>
      </c>
      <c r="N20" s="11" t="str">
        <f ca="1">IF(AND(OFFSET('School Data '!D$7,($A20-1)*10,0)="",OFFSET('School Data '!D$9,($A20-1)*10,0)=""),"",OFFSET('School Data '!D$9,($A20-1)*10,0)-OFFSET('School Data '!D$7,($A20-1)*10,0))</f>
        <v/>
      </c>
      <c r="O20" s="11" t="str">
        <f ca="1">IF(AND(OFFSET('School Data '!E$7,($A20-1)*10,0)="",OFFSET('School Data '!E$9,($A20-1)*10,0)=""),"",OFFSET('School Data '!E$9,($A20-1)*10,0)-OFFSET('School Data '!E$7,($A20-1)*10,0))</f>
        <v/>
      </c>
      <c r="P20" s="11" t="str">
        <f ca="1">IF(AND(OFFSET('School Data '!F$7,($A20-1)*10,0)="",OFFSET('School Data '!F$9,($A20-1)*10,0)=""),"",OFFSET('School Data '!F$9,($A20-1)*10,0)-OFFSET('School Data '!F$7,($A20-1)*10,0))</f>
        <v/>
      </c>
      <c r="Q20" s="11" t="str">
        <f ca="1">IF(AND(OFFSET('School Data '!G$7,($A20-1)*10,0)="",OFFSET('School Data '!G$9,($A20-1)*10,0)=""),"",OFFSET('School Data '!G$9,($A20-1)*10,0)-OFFSET('School Data '!G$7,($A20-1)*10,0))</f>
        <v/>
      </c>
      <c r="R20" s="11" t="str">
        <f ca="1">IF(AND(OFFSET('School Data '!H$7,($A20-1)*10,0)="",OFFSET('School Data '!H$9,($A20-1)*10,0)=""),"",OFFSET('School Data '!H$9,($A20-1)*10,0)-OFFSET('School Data '!H$7,($A20-1)*10,0))</f>
        <v/>
      </c>
      <c r="S20" s="11" t="str">
        <f ca="1">IF(AND(OFFSET('School Data '!I$7,($A20-1)*10,0)="",OFFSET('School Data '!I$9,($A20-1)*10,0)=""),"",OFFSET('School Data '!I$9,($A20-1)*10,0)-OFFSET('School Data '!I$7,($A20-1)*10,0))</f>
        <v/>
      </c>
      <c r="T20" s="11" t="str">
        <f ca="1">IF(AND(OFFSET('School Data '!J$7,($A20-1)*10,0)="",OFFSET('School Data '!J$9,($A20-1)*10,0)=""),"",OFFSET('School Data '!J$9,($A20-1)*10,0)-OFFSET('School Data '!J$7,($A20-1)*10,0))</f>
        <v/>
      </c>
      <c r="X20" s="21" t="str">
        <f ca="1">IF(OFFSET('School Data '!T$4,($A20-1)*10,0)="","",OFFSET('School Data '!T$4,($A20-1)*10,0))</f>
        <v/>
      </c>
      <c r="Y20" s="21" t="str">
        <f ca="1">IF(OFFSET('School Data '!T$2,($A20-1)*10,0)="","",OFFSET('School Data '!T$2,($A20-1)*10,0))</f>
        <v/>
      </c>
      <c r="Z20" s="21" t="str">
        <f ca="1">IF(OFFSET('School Data '!T$3,($A20-1)*10,0)="","",OFFSET('School Data '!T$3,($A20-1)*10,0))</f>
        <v/>
      </c>
      <c r="AA20" s="21" t="str">
        <f t="shared" ca="1" si="2"/>
        <v/>
      </c>
      <c r="AB20" s="21" t="str">
        <f t="shared" ca="1" si="3"/>
        <v/>
      </c>
      <c r="AC20" s="21" t="str">
        <f t="shared" ca="1" si="4"/>
        <v/>
      </c>
      <c r="AD20" s="21" t="str">
        <f t="shared" ca="1" si="5"/>
        <v/>
      </c>
      <c r="AE20" s="21" t="str">
        <f t="shared" ca="1" si="6"/>
        <v/>
      </c>
      <c r="AF20" s="21" t="str">
        <f t="shared" ca="1" si="7"/>
        <v/>
      </c>
      <c r="AG20" s="21" t="str">
        <f t="shared" ca="1" si="8"/>
        <v/>
      </c>
      <c r="AH20" s="21" t="str">
        <f t="shared" ca="1" si="9"/>
        <v/>
      </c>
      <c r="AI20" s="21" t="str">
        <f t="shared" ca="1" si="10"/>
        <v/>
      </c>
      <c r="AJ20" s="21" t="str">
        <f ca="1">IF(OFFSET('School Data '!L$2,($A20-1)*10,0)="","",OFFSET('School Data '!L$2,($A20-1)*10,0))</f>
        <v/>
      </c>
      <c r="AK20" s="21" t="str">
        <f ca="1">IF(OFFSET('School Data '!L$3,($A20-1)*10,0)="","",OFFSET('School Data '!L$3,($A20-1)*10,0))</f>
        <v/>
      </c>
      <c r="AL20" s="21" t="str">
        <f t="shared" ca="1" si="11"/>
        <v/>
      </c>
      <c r="AM20" s="21" t="str">
        <f ca="1">IF(OFFSET('School Data '!N$2,($A20-1)*10,0)="","",OFFSET('School Data '!N$2,($A20-1)*10,0))</f>
        <v/>
      </c>
      <c r="AN20" s="21" t="str">
        <f ca="1">IF(OFFSET('School Data '!N$3,($A20-1)*10,0)="","",OFFSET('School Data '!N$3,($A20-1)*10,0))</f>
        <v/>
      </c>
      <c r="AO20" s="21" t="str">
        <f t="shared" ca="1" si="12"/>
        <v/>
      </c>
      <c r="AP20" s="21" t="str">
        <f ca="1">IF(OFFSET('School Data '!P$2,($A20-1)*10,0)="","",OFFSET('School Data '!P$2,($A20-1)*10,0))</f>
        <v/>
      </c>
      <c r="AQ20" s="21" t="str">
        <f ca="1">IF(OFFSET('School Data '!P$3,($A20-1)*10,0)="","",OFFSET('School Data '!P$3,($A20-1)*10,0))</f>
        <v/>
      </c>
      <c r="AR20" s="21" t="str">
        <f t="shared" ca="1" si="13"/>
        <v/>
      </c>
      <c r="AT20" s="61" t="str">
        <f t="shared" ca="1" si="14"/>
        <v/>
      </c>
      <c r="AU20" s="61" t="str">
        <f t="shared" ca="1" si="15"/>
        <v/>
      </c>
      <c r="AV20" s="61" t="str">
        <f t="shared" ca="1" si="16"/>
        <v/>
      </c>
    </row>
    <row r="21" spans="1:48">
      <c r="A21" s="24">
        <v>19</v>
      </c>
      <c r="C21" s="12" t="str">
        <f ca="1">IF(OFFSET('School Data '!C$1,($A21-1)*10,0)="","",OFFSET('School Data '!C$1,($A21-1)*10,0))</f>
        <v/>
      </c>
      <c r="D21" s="4" t="str">
        <f ca="1">IF(OFFSET('School Data '!C$2,($A21-1)*10,0)="","",OFFSET('School Data '!C$2,($A21-1)*10,0))</f>
        <v/>
      </c>
      <c r="E21" s="11" t="str">
        <f ca="1">IF(AND(OFFSET('School Data '!C$6,($A21-1)*10,0)="",OFFSET('School Data '!C$8,($A21-1)*10,0)=""),"",OFFSET('School Data '!C$8,($A21-1)*10,0)-OFFSET('School Data '!C$6,($A21-1)*10,0))</f>
        <v/>
      </c>
      <c r="F21" s="11" t="str">
        <f ca="1">IF(AND(OFFSET('School Data '!D$6,($A21-1)*10,0)="",OFFSET('School Data '!D$8,($A21-1)*10,0)=""),"",OFFSET('School Data '!D$8,($A21-1)*10,0)-OFFSET('School Data '!D$6,($A21-1)*10,0))</f>
        <v/>
      </c>
      <c r="G21" s="11" t="str">
        <f ca="1">IF(AND(OFFSET('School Data '!E$6,($A21-1)*10,0)="",OFFSET('School Data '!E$8,($A21-1)*10,0)=""),"",OFFSET('School Data '!E$8,($A21-1)*10,0)-OFFSET('School Data '!E$6,($A21-1)*10,0))</f>
        <v/>
      </c>
      <c r="H21" s="11" t="str">
        <f ca="1">IF(AND(OFFSET('School Data '!F$6,($A21-1)*10,0)="",OFFSET('School Data '!F$8,($A21-1)*10,0)=""),"",OFFSET('School Data '!F$8,($A21-1)*10,0)-OFFSET('School Data '!F$6,($A21-1)*10,0))</f>
        <v/>
      </c>
      <c r="I21" s="11" t="str">
        <f ca="1">IF(AND(OFFSET('School Data '!G$6,($A21-1)*10,0)="",OFFSET('School Data '!G$8,($A21-1)*10,0)=""),"",OFFSET('School Data '!G$8,($A21-1)*10,0)-OFFSET('School Data '!G$6,($A21-1)*10,0))</f>
        <v/>
      </c>
      <c r="J21" s="11" t="str">
        <f ca="1">IF(AND(OFFSET('School Data '!H$6,($A21-1)*10,0)="",OFFSET('School Data '!H$8,($A21-1)*10,0)=""),"",OFFSET('School Data '!H$8,($A21-1)*10,0)-OFFSET('School Data '!H$6,($A21-1)*10,0))</f>
        <v/>
      </c>
      <c r="K21" s="11" t="str">
        <f ca="1">IF(AND(OFFSET('School Data '!I$6,($A21-1)*10,0)="",OFFSET('School Data '!I$8,($A21-1)*10,0)=""),"",OFFSET('School Data '!I$8,($A21-1)*10,0)-OFFSET('School Data '!I$6,($A21-1)*10,0))</f>
        <v/>
      </c>
      <c r="L21" s="11" t="str">
        <f ca="1">IF(AND(OFFSET('School Data '!J$6,($A21-1)*10,0)="",OFFSET('School Data '!J$8,($A21-1)*10,0)=""),"",OFFSET('School Data '!J$8,($A21-1)*10,0)-OFFSET('School Data '!J$6,($A21-1)*10,0))</f>
        <v/>
      </c>
      <c r="M21" s="11" t="str">
        <f ca="1">IF(AND(OFFSET('School Data '!C$7,($A21-1)*10,0)="",OFFSET('School Data '!C$9,($A21-1)*10,0)=""),"",OFFSET('School Data '!C$9,($A21-1)*10,0)-OFFSET('School Data '!C$7,($A21-1)*10,0))</f>
        <v/>
      </c>
      <c r="N21" s="11" t="str">
        <f ca="1">IF(AND(OFFSET('School Data '!D$7,($A21-1)*10,0)="",OFFSET('School Data '!D$9,($A21-1)*10,0)=""),"",OFFSET('School Data '!D$9,($A21-1)*10,0)-OFFSET('School Data '!D$7,($A21-1)*10,0))</f>
        <v/>
      </c>
      <c r="O21" s="11" t="str">
        <f ca="1">IF(AND(OFFSET('School Data '!E$7,($A21-1)*10,0)="",OFFSET('School Data '!E$9,($A21-1)*10,0)=""),"",OFFSET('School Data '!E$9,($A21-1)*10,0)-OFFSET('School Data '!E$7,($A21-1)*10,0))</f>
        <v/>
      </c>
      <c r="P21" s="11" t="str">
        <f ca="1">IF(AND(OFFSET('School Data '!F$7,($A21-1)*10,0)="",OFFSET('School Data '!F$9,($A21-1)*10,0)=""),"",OFFSET('School Data '!F$9,($A21-1)*10,0)-OFFSET('School Data '!F$7,($A21-1)*10,0))</f>
        <v/>
      </c>
      <c r="Q21" s="11" t="str">
        <f ca="1">IF(AND(OFFSET('School Data '!G$7,($A21-1)*10,0)="",OFFSET('School Data '!G$9,($A21-1)*10,0)=""),"",OFFSET('School Data '!G$9,($A21-1)*10,0)-OFFSET('School Data '!G$7,($A21-1)*10,0))</f>
        <v/>
      </c>
      <c r="R21" s="11" t="str">
        <f ca="1">IF(AND(OFFSET('School Data '!H$7,($A21-1)*10,0)="",OFFSET('School Data '!H$9,($A21-1)*10,0)=""),"",OFFSET('School Data '!H$9,($A21-1)*10,0)-OFFSET('School Data '!H$7,($A21-1)*10,0))</f>
        <v/>
      </c>
      <c r="S21" s="11" t="str">
        <f ca="1">IF(AND(OFFSET('School Data '!I$7,($A21-1)*10,0)="",OFFSET('School Data '!I$9,($A21-1)*10,0)=""),"",OFFSET('School Data '!I$9,($A21-1)*10,0)-OFFSET('School Data '!I$7,($A21-1)*10,0))</f>
        <v/>
      </c>
      <c r="T21" s="11" t="str">
        <f ca="1">IF(AND(OFFSET('School Data '!J$7,($A21-1)*10,0)="",OFFSET('School Data '!J$9,($A21-1)*10,0)=""),"",OFFSET('School Data '!J$9,($A21-1)*10,0)-OFFSET('School Data '!J$7,($A21-1)*10,0))</f>
        <v/>
      </c>
      <c r="X21" s="21" t="str">
        <f ca="1">IF(OFFSET('School Data '!T$4,($A21-1)*10,0)="","",OFFSET('School Data '!T$4,($A21-1)*10,0))</f>
        <v/>
      </c>
      <c r="Y21" s="21" t="str">
        <f ca="1">IF(OFFSET('School Data '!T$2,($A21-1)*10,0)="","",OFFSET('School Data '!T$2,($A21-1)*10,0))</f>
        <v/>
      </c>
      <c r="Z21" s="21" t="str">
        <f ca="1">IF(OFFSET('School Data '!T$3,($A21-1)*10,0)="","",OFFSET('School Data '!T$3,($A21-1)*10,0))</f>
        <v/>
      </c>
      <c r="AA21" s="21" t="str">
        <f t="shared" ca="1" si="2"/>
        <v/>
      </c>
      <c r="AB21" s="21" t="str">
        <f t="shared" ca="1" si="3"/>
        <v/>
      </c>
      <c r="AC21" s="21" t="str">
        <f t="shared" ca="1" si="4"/>
        <v/>
      </c>
      <c r="AD21" s="21" t="str">
        <f t="shared" ca="1" si="5"/>
        <v/>
      </c>
      <c r="AE21" s="21" t="str">
        <f t="shared" ca="1" si="6"/>
        <v/>
      </c>
      <c r="AF21" s="21" t="str">
        <f t="shared" ca="1" si="7"/>
        <v/>
      </c>
      <c r="AG21" s="21" t="str">
        <f t="shared" ca="1" si="8"/>
        <v/>
      </c>
      <c r="AH21" s="21" t="str">
        <f t="shared" ca="1" si="9"/>
        <v/>
      </c>
      <c r="AI21" s="21" t="str">
        <f t="shared" ca="1" si="10"/>
        <v/>
      </c>
      <c r="AJ21" s="21" t="str">
        <f ca="1">IF(OFFSET('School Data '!L$2,($A21-1)*10,0)="","",OFFSET('School Data '!L$2,($A21-1)*10,0))</f>
        <v/>
      </c>
      <c r="AK21" s="21" t="str">
        <f ca="1">IF(OFFSET('School Data '!L$3,($A21-1)*10,0)="","",OFFSET('School Data '!L$3,($A21-1)*10,0))</f>
        <v/>
      </c>
      <c r="AL21" s="21" t="str">
        <f t="shared" ca="1" si="11"/>
        <v/>
      </c>
      <c r="AM21" s="21" t="str">
        <f ca="1">IF(OFFSET('School Data '!N$2,($A21-1)*10,0)="","",OFFSET('School Data '!N$2,($A21-1)*10,0))</f>
        <v/>
      </c>
      <c r="AN21" s="21" t="str">
        <f ca="1">IF(OFFSET('School Data '!N$3,($A21-1)*10,0)="","",OFFSET('School Data '!N$3,($A21-1)*10,0))</f>
        <v/>
      </c>
      <c r="AO21" s="21" t="str">
        <f t="shared" ca="1" si="12"/>
        <v/>
      </c>
      <c r="AP21" s="21" t="str">
        <f ca="1">IF(OFFSET('School Data '!P$2,($A21-1)*10,0)="","",OFFSET('School Data '!P$2,($A21-1)*10,0))</f>
        <v/>
      </c>
      <c r="AQ21" s="21" t="str">
        <f ca="1">IF(OFFSET('School Data '!P$3,($A21-1)*10,0)="","",OFFSET('School Data '!P$3,($A21-1)*10,0))</f>
        <v/>
      </c>
      <c r="AR21" s="21" t="str">
        <f t="shared" ca="1" si="13"/>
        <v/>
      </c>
      <c r="AT21" s="61" t="str">
        <f t="shared" ca="1" si="14"/>
        <v/>
      </c>
      <c r="AU21" s="61" t="str">
        <f t="shared" ca="1" si="15"/>
        <v/>
      </c>
      <c r="AV21" s="61" t="str">
        <f t="shared" ca="1" si="16"/>
        <v/>
      </c>
    </row>
    <row r="22" spans="1:48" ht="15" thickBot="1">
      <c r="A22" s="74">
        <v>20</v>
      </c>
      <c r="B22" s="75"/>
      <c r="C22" s="79" t="str">
        <f ca="1">IF(OFFSET('School Data '!C$1,($A22-1)*10,0)="","",OFFSET('School Data '!C$1,($A22-1)*10,0))</f>
        <v/>
      </c>
      <c r="D22" s="80" t="str">
        <f ca="1">IF(OFFSET('School Data '!C$2,($A22-1)*10,0)="","",OFFSET('School Data '!C$2,($A22-1)*10,0))</f>
        <v/>
      </c>
      <c r="E22" s="78" t="str">
        <f ca="1">IF(AND(OFFSET('School Data '!C$6,($A22-1)*10,0)="",OFFSET('School Data '!C$8,($A22-1)*10,0)=""),"",OFFSET('School Data '!C$8,($A22-1)*10,0)-OFFSET('School Data '!C$6,($A22-1)*10,0))</f>
        <v/>
      </c>
      <c r="F22" s="78" t="str">
        <f ca="1">IF(AND(OFFSET('School Data '!D$6,($A22-1)*10,0)="",OFFSET('School Data '!D$8,($A22-1)*10,0)=""),"",OFFSET('School Data '!D$8,($A22-1)*10,0)-OFFSET('School Data '!D$6,($A22-1)*10,0))</f>
        <v/>
      </c>
      <c r="G22" s="78" t="str">
        <f ca="1">IF(AND(OFFSET('School Data '!E$6,($A22-1)*10,0)="",OFFSET('School Data '!E$8,($A22-1)*10,0)=""),"",OFFSET('School Data '!E$8,($A22-1)*10,0)-OFFSET('School Data '!E$6,($A22-1)*10,0))</f>
        <v/>
      </c>
      <c r="H22" s="78" t="str">
        <f ca="1">IF(AND(OFFSET('School Data '!F$6,($A22-1)*10,0)="",OFFSET('School Data '!F$8,($A22-1)*10,0)=""),"",OFFSET('School Data '!F$8,($A22-1)*10,0)-OFFSET('School Data '!F$6,($A22-1)*10,0))</f>
        <v/>
      </c>
      <c r="I22" s="78" t="str">
        <f ca="1">IF(AND(OFFSET('School Data '!G$6,($A22-1)*10,0)="",OFFSET('School Data '!G$8,($A22-1)*10,0)=""),"",OFFSET('School Data '!G$8,($A22-1)*10,0)-OFFSET('School Data '!G$6,($A22-1)*10,0))</f>
        <v/>
      </c>
      <c r="J22" s="78" t="str">
        <f ca="1">IF(AND(OFFSET('School Data '!H$6,($A22-1)*10,0)="",OFFSET('School Data '!H$8,($A22-1)*10,0)=""),"",OFFSET('School Data '!H$8,($A22-1)*10,0)-OFFSET('School Data '!H$6,($A22-1)*10,0))</f>
        <v/>
      </c>
      <c r="K22" s="78" t="str">
        <f ca="1">IF(AND(OFFSET('School Data '!I$6,($A22-1)*10,0)="",OFFSET('School Data '!I$8,($A22-1)*10,0)=""),"",OFFSET('School Data '!I$8,($A22-1)*10,0)-OFFSET('School Data '!I$6,($A22-1)*10,0))</f>
        <v/>
      </c>
      <c r="L22" s="78" t="str">
        <f ca="1">IF(AND(OFFSET('School Data '!J$6,($A22-1)*10,0)="",OFFSET('School Data '!J$8,($A22-1)*10,0)=""),"",OFFSET('School Data '!J$8,($A22-1)*10,0)-OFFSET('School Data '!J$6,($A22-1)*10,0))</f>
        <v/>
      </c>
      <c r="M22" s="78" t="str">
        <f ca="1">IF(AND(OFFSET('School Data '!C$7,($A22-1)*10,0)="",OFFSET('School Data '!C$9,($A22-1)*10,0)=""),"",OFFSET('School Data '!C$9,($A22-1)*10,0)-OFFSET('School Data '!C$7,($A22-1)*10,0))</f>
        <v/>
      </c>
      <c r="N22" s="78" t="str">
        <f ca="1">IF(AND(OFFSET('School Data '!D$7,($A22-1)*10,0)="",OFFSET('School Data '!D$9,($A22-1)*10,0)=""),"",OFFSET('School Data '!D$9,($A22-1)*10,0)-OFFSET('School Data '!D$7,($A22-1)*10,0))</f>
        <v/>
      </c>
      <c r="O22" s="78" t="str">
        <f ca="1">IF(AND(OFFSET('School Data '!E$7,($A22-1)*10,0)="",OFFSET('School Data '!E$9,($A22-1)*10,0)=""),"",OFFSET('School Data '!E$9,($A22-1)*10,0)-OFFSET('School Data '!E$7,($A22-1)*10,0))</f>
        <v/>
      </c>
      <c r="P22" s="78" t="str">
        <f ca="1">IF(AND(OFFSET('School Data '!F$7,($A22-1)*10,0)="",OFFSET('School Data '!F$9,($A22-1)*10,0)=""),"",OFFSET('School Data '!F$9,($A22-1)*10,0)-OFFSET('School Data '!F$7,($A22-1)*10,0))</f>
        <v/>
      </c>
      <c r="Q22" s="78" t="str">
        <f ca="1">IF(AND(OFFSET('School Data '!G$7,($A22-1)*10,0)="",OFFSET('School Data '!G$9,($A22-1)*10,0)=""),"",OFFSET('School Data '!G$9,($A22-1)*10,0)-OFFSET('School Data '!G$7,($A22-1)*10,0))</f>
        <v/>
      </c>
      <c r="R22" s="78" t="str">
        <f ca="1">IF(AND(OFFSET('School Data '!H$7,($A22-1)*10,0)="",OFFSET('School Data '!H$9,($A22-1)*10,0)=""),"",OFFSET('School Data '!H$9,($A22-1)*10,0)-OFFSET('School Data '!H$7,($A22-1)*10,0))</f>
        <v/>
      </c>
      <c r="S22" s="78" t="str">
        <f ca="1">IF(AND(OFFSET('School Data '!I$7,($A22-1)*10,0)="",OFFSET('School Data '!I$9,($A22-1)*10,0)=""),"",OFFSET('School Data '!I$9,($A22-1)*10,0)-OFFSET('School Data '!I$7,($A22-1)*10,0))</f>
        <v/>
      </c>
      <c r="T22" s="78" t="str">
        <f ca="1">IF(AND(OFFSET('School Data '!J$7,($A22-1)*10,0)="",OFFSET('School Data '!J$9,($A22-1)*10,0)=""),"",OFFSET('School Data '!J$9,($A22-1)*10,0)-OFFSET('School Data '!J$7,($A22-1)*10,0))</f>
        <v/>
      </c>
      <c r="U22" s="75"/>
      <c r="V22" s="75"/>
      <c r="W22" s="75"/>
      <c r="X22" s="82" t="str">
        <f ca="1">IF(OFFSET('School Data '!T$4,($A22-1)*10,0)="","",OFFSET('School Data '!T$4,($A22-1)*10,0))</f>
        <v/>
      </c>
      <c r="Y22" s="82" t="str">
        <f ca="1">IF(OFFSET('School Data '!T$2,($A22-1)*10,0)="","",OFFSET('School Data '!T$2,($A22-1)*10,0))</f>
        <v/>
      </c>
      <c r="Z22" s="82" t="str">
        <f ca="1">IF(OFFSET('School Data '!T$3,($A22-1)*10,0)="","",OFFSET('School Data '!T$3,($A22-1)*10,0))</f>
        <v/>
      </c>
      <c r="AA22" s="82" t="str">
        <f t="shared" ca="1" si="2"/>
        <v/>
      </c>
      <c r="AB22" s="82" t="str">
        <f t="shared" ca="1" si="3"/>
        <v/>
      </c>
      <c r="AC22" s="82" t="str">
        <f t="shared" ca="1" si="4"/>
        <v/>
      </c>
      <c r="AD22" s="82" t="str">
        <f t="shared" ca="1" si="5"/>
        <v/>
      </c>
      <c r="AE22" s="82" t="str">
        <f t="shared" ca="1" si="6"/>
        <v/>
      </c>
      <c r="AF22" s="82" t="str">
        <f t="shared" ca="1" si="7"/>
        <v/>
      </c>
      <c r="AG22" s="82" t="str">
        <f t="shared" ca="1" si="8"/>
        <v/>
      </c>
      <c r="AH22" s="82" t="str">
        <f t="shared" ca="1" si="9"/>
        <v/>
      </c>
      <c r="AI22" s="82" t="str">
        <f t="shared" ca="1" si="10"/>
        <v/>
      </c>
      <c r="AJ22" s="82" t="str">
        <f ca="1">IF(OFFSET('School Data '!L$2,($A22-1)*10,0)="","",OFFSET('School Data '!L$2,($A22-1)*10,0))</f>
        <v/>
      </c>
      <c r="AK22" s="82" t="str">
        <f ca="1">IF(OFFSET('School Data '!L$3,($A22-1)*10,0)="","",OFFSET('School Data '!L$3,($A22-1)*10,0))</f>
        <v/>
      </c>
      <c r="AL22" s="82" t="str">
        <f t="shared" ca="1" si="11"/>
        <v/>
      </c>
      <c r="AM22" s="82" t="str">
        <f ca="1">IF(OFFSET('School Data '!N$2,($A22-1)*10,0)="","",OFFSET('School Data '!N$2,($A22-1)*10,0))</f>
        <v/>
      </c>
      <c r="AN22" s="82" t="str">
        <f ca="1">IF(OFFSET('School Data '!N$3,($A22-1)*10,0)="","",OFFSET('School Data '!N$3,($A22-1)*10,0))</f>
        <v/>
      </c>
      <c r="AO22" s="82" t="str">
        <f t="shared" ca="1" si="12"/>
        <v/>
      </c>
      <c r="AP22" s="82" t="str">
        <f ca="1">IF(OFFSET('School Data '!P$2,($A22-1)*10,0)="","",OFFSET('School Data '!P$2,($A22-1)*10,0))</f>
        <v/>
      </c>
      <c r="AQ22" s="82" t="str">
        <f ca="1">IF(OFFSET('School Data '!P$3,($A22-1)*10,0)="","",OFFSET('School Data '!P$3,($A22-1)*10,0))</f>
        <v/>
      </c>
      <c r="AR22" s="82" t="str">
        <f t="shared" ca="1" si="13"/>
        <v/>
      </c>
      <c r="AS22" s="75"/>
      <c r="AT22" s="83" t="str">
        <f t="shared" ca="1" si="14"/>
        <v/>
      </c>
      <c r="AU22" s="83" t="str">
        <f t="shared" ca="1" si="15"/>
        <v/>
      </c>
      <c r="AV22" s="83" t="str">
        <f t="shared" ca="1" si="16"/>
        <v/>
      </c>
    </row>
    <row r="23" spans="1:48">
      <c r="A23" s="66"/>
      <c r="B23" s="66"/>
      <c r="C23" s="66" t="s">
        <v>38</v>
      </c>
      <c r="D23" s="67">
        <f ca="1">IF(SUM(D3:D22)=0,"",AVERAGE(D3:D22))</f>
        <v>408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4"/>
      <c r="X23" s="65" t="str">
        <f ca="1">IF(SUM(X3:X22)=0,"",AVERAGE(X3:X22))</f>
        <v/>
      </c>
      <c r="Y23" s="65" t="str">
        <f t="shared" ref="Y23:AR23" ca="1" si="17">IF(SUM(Y3:Y22)=0,"",AVERAGE(Y3:Y22))</f>
        <v/>
      </c>
      <c r="Z23" s="65" t="str">
        <f t="shared" ca="1" si="17"/>
        <v/>
      </c>
      <c r="AA23" s="65" t="str">
        <f t="shared" ca="1" si="17"/>
        <v/>
      </c>
      <c r="AB23" s="65" t="str">
        <f t="shared" ca="1" si="17"/>
        <v/>
      </c>
      <c r="AC23" s="65" t="str">
        <f t="shared" ca="1" si="17"/>
        <v/>
      </c>
      <c r="AD23" s="65" t="str">
        <f t="shared" ca="1" si="17"/>
        <v/>
      </c>
      <c r="AE23" s="65" t="str">
        <f t="shared" ca="1" si="17"/>
        <v/>
      </c>
      <c r="AF23" s="65" t="str">
        <f t="shared" ca="1" si="17"/>
        <v/>
      </c>
      <c r="AG23" s="65" t="str">
        <f t="shared" ca="1" si="17"/>
        <v/>
      </c>
      <c r="AH23" s="65" t="str">
        <f t="shared" ca="1" si="17"/>
        <v/>
      </c>
      <c r="AI23" s="65" t="str">
        <f t="shared" ca="1" si="17"/>
        <v/>
      </c>
      <c r="AJ23" s="65" t="str">
        <f t="shared" ca="1" si="17"/>
        <v/>
      </c>
      <c r="AK23" s="65" t="str">
        <f t="shared" ca="1" si="17"/>
        <v/>
      </c>
      <c r="AL23" s="65" t="str">
        <f t="shared" ca="1" si="17"/>
        <v/>
      </c>
      <c r="AM23" s="65" t="str">
        <f t="shared" ca="1" si="17"/>
        <v/>
      </c>
      <c r="AN23" s="65" t="str">
        <f t="shared" ca="1" si="17"/>
        <v/>
      </c>
      <c r="AO23" s="65" t="str">
        <f t="shared" ca="1" si="17"/>
        <v/>
      </c>
      <c r="AP23" s="65" t="str">
        <f t="shared" ca="1" si="17"/>
        <v/>
      </c>
      <c r="AQ23" s="65" t="str">
        <f t="shared" ca="1" si="17"/>
        <v/>
      </c>
      <c r="AR23" s="65" t="str">
        <f t="shared" ca="1" si="17"/>
        <v/>
      </c>
      <c r="AT23" s="61"/>
      <c r="AU23" s="61"/>
      <c r="AV23" s="61"/>
    </row>
    <row r="24" spans="1:48">
      <c r="M24" s="4"/>
      <c r="N24" s="4"/>
      <c r="O24" s="4"/>
      <c r="P24" s="4"/>
      <c r="Q24" s="4"/>
      <c r="R24" s="4"/>
      <c r="S24" s="4"/>
      <c r="T24" s="4"/>
    </row>
    <row r="25" spans="1:48" ht="30" customHeight="1">
      <c r="C25" s="180" t="s">
        <v>93</v>
      </c>
      <c r="D25" s="181"/>
      <c r="E25" s="181"/>
      <c r="F25" s="181"/>
      <c r="G25" s="181"/>
      <c r="H25" s="181"/>
      <c r="I25" s="181"/>
      <c r="J25" s="181"/>
      <c r="K25" s="181"/>
      <c r="L25" s="181"/>
      <c r="M25" s="4"/>
      <c r="N25" s="180" t="s">
        <v>95</v>
      </c>
      <c r="O25" s="181"/>
      <c r="P25" s="181"/>
      <c r="Q25" s="181"/>
      <c r="R25" s="181"/>
      <c r="S25" s="181"/>
      <c r="T25" s="181"/>
      <c r="U25" s="181"/>
      <c r="V25" s="181"/>
      <c r="W25" s="181"/>
      <c r="Y25" s="170" t="s">
        <v>109</v>
      </c>
      <c r="Z25" s="171"/>
      <c r="AA25" s="171"/>
      <c r="AB25" s="171"/>
      <c r="AC25" s="171"/>
      <c r="AD25" s="171"/>
      <c r="AE25" s="171"/>
      <c r="AF25" s="171"/>
      <c r="AG25" s="171"/>
      <c r="AJ25" s="48" t="s">
        <v>110</v>
      </c>
      <c r="AK25" s="49"/>
      <c r="AL25" s="49"/>
      <c r="AM25" s="49"/>
      <c r="AN25" s="49"/>
    </row>
    <row r="26" spans="1:48" ht="60.75" customHeight="1">
      <c r="C26" s="137"/>
      <c r="D26" s="137"/>
      <c r="E26" s="10" t="str">
        <f>E2</f>
        <v>Walked</v>
      </c>
      <c r="F26" s="10" t="str">
        <f t="shared" ref="F26:L26" si="18">F2</f>
        <v>Walked part-way</v>
      </c>
      <c r="G26" s="10" t="str">
        <f t="shared" si="18"/>
        <v>Bicycle</v>
      </c>
      <c r="H26" s="10" t="str">
        <f t="shared" si="18"/>
        <v>School Bus</v>
      </c>
      <c r="I26" s="10" t="str">
        <f t="shared" si="18"/>
        <v>Public Transit</v>
      </c>
      <c r="J26" s="10" t="str">
        <f t="shared" si="18"/>
        <v>Carpool</v>
      </c>
      <c r="K26" s="10" t="str">
        <f t="shared" si="18"/>
        <v>Car</v>
      </c>
      <c r="L26" s="10" t="str">
        <f t="shared" si="18"/>
        <v>Other</v>
      </c>
      <c r="M26" s="4"/>
      <c r="N26" s="166" t="s">
        <v>28</v>
      </c>
      <c r="O26" s="166"/>
      <c r="P26" s="166" t="s">
        <v>5</v>
      </c>
      <c r="Q26" s="166"/>
      <c r="R26" s="166" t="s">
        <v>8</v>
      </c>
      <c r="S26" s="166"/>
      <c r="T26" s="166" t="s">
        <v>29</v>
      </c>
      <c r="U26" s="144"/>
      <c r="V26" s="166" t="s">
        <v>6</v>
      </c>
      <c r="W26" s="144"/>
      <c r="Y26" s="22" t="s">
        <v>34</v>
      </c>
      <c r="Z26" s="22" t="s">
        <v>36</v>
      </c>
      <c r="AA26" s="22" t="s">
        <v>39</v>
      </c>
      <c r="AB26" s="22" t="s">
        <v>40</v>
      </c>
      <c r="AC26" s="22" t="s">
        <v>41</v>
      </c>
      <c r="AD26" s="22" t="s">
        <v>42</v>
      </c>
      <c r="AE26" s="22" t="s">
        <v>43</v>
      </c>
      <c r="AF26" s="22" t="s">
        <v>44</v>
      </c>
      <c r="AG26" s="22" t="s">
        <v>68</v>
      </c>
      <c r="AH26" s="50" t="s">
        <v>69</v>
      </c>
      <c r="AJ26" s="22" t="s">
        <v>34</v>
      </c>
      <c r="AK26" s="22" t="s">
        <v>11</v>
      </c>
      <c r="AL26" s="22" t="s">
        <v>77</v>
      </c>
      <c r="AM26" s="22" t="s">
        <v>78</v>
      </c>
      <c r="AN26" s="22" t="s">
        <v>79</v>
      </c>
      <c r="AO26" s="50" t="s">
        <v>80</v>
      </c>
      <c r="AP26" s="50" t="s">
        <v>81</v>
      </c>
    </row>
    <row r="27" spans="1:48">
      <c r="C27" s="137" t="s">
        <v>87</v>
      </c>
      <c r="D27" s="137"/>
      <c r="E27" s="14">
        <f ca="1">IF(D23="","",('School Data '!$C$2*'School Data '!C6+'School Data '!$C$12*'School Data '!C16+'School Data '!$C$22*'School Data '!C26+'School Data '!$C$32*'School Data '!C36+'School Data '!$C$42*'School Data '!C46+'School Data '!$C$52*'School Data '!C56+'School Data '!$C$62*'School Data '!C66+'School Data '!$C$72*'School Data '!C76+'School Data '!$C$82*'School Data '!C86+'School Data '!$C$92*'School Data '!C96+'School Data '!$C$102*'School Data '!C106+'School Data '!$C$112*'School Data '!C116+'School Data '!$C$122*'School Data '!C126+'School Data '!$C$132*'School Data '!C136+'School Data '!$C$142*'School Data '!C146+'School Data '!$C$152*'School Data '!C156+'School Data '!$C$162*'School Data '!C166+'School Data '!$C$172*'School Data '!C176+'School Data '!$C$182*'School Data '!C186+'School Data '!$C$192*'School Data '!C196)/SUM($D$3:$D$22))</f>
        <v>0</v>
      </c>
      <c r="F27" s="14">
        <f ca="1">IF(D23="","",('School Data '!$C$2*'School Data '!D6+'School Data '!$C$12*'School Data '!D16+'School Data '!$C$22*'School Data '!D26+'School Data '!$C$32*'School Data '!D36+'School Data '!$C$42*'School Data '!D46+'School Data '!$C$52*'School Data '!D56+'School Data '!$C$62*'School Data '!D66+'School Data '!$C$72*'School Data '!D76+'School Data '!$C$82*'School Data '!D86+'School Data '!$C$92*'School Data '!D96+'School Data '!$C$102*'School Data '!D106+'School Data '!$C$112*'School Data '!D116+'School Data '!$C$122*'School Data '!D126+'School Data '!$C$132*'School Data '!D136+'School Data '!$C$142*'School Data '!D146+'School Data '!$C$152*'School Data '!D156+'School Data '!$C$162*'School Data '!D166+'School Data '!$C$172*'School Data '!D176+'School Data '!$C$182*'School Data '!D186+'School Data '!$C$192*'School Data '!D196)/SUM($D$3:$D$22))</f>
        <v>0</v>
      </c>
      <c r="G27" s="14">
        <f ca="1">IF(D23="","",('School Data '!$C$2*'School Data '!E6+'School Data '!$C$12*'School Data '!E16+'School Data '!$C$22*'School Data '!E26+'School Data '!$C$32*'School Data '!E36+'School Data '!$C$42*'School Data '!E46+'School Data '!$C$52*'School Data '!E56+'School Data '!$C$62*'School Data '!E66+'School Data '!$C$72*'School Data '!E76+'School Data '!$C$82*'School Data '!E86+'School Data '!$C$92*'School Data '!E96+'School Data '!$C$102*'School Data '!E106+'School Data '!$C$112*'School Data '!E116+'School Data '!$C$122*'School Data '!E126+'School Data '!$C$132*'School Data '!E136+'School Data '!$C$142*'School Data '!E146+'School Data '!$C$152*'School Data '!E156+'School Data '!$C$162*'School Data '!E166+'School Data '!$C$172*'School Data '!E176+'School Data '!$C$182*'School Data '!E186+'School Data '!$C$192*'School Data '!E196)/SUM($D$3:$D$22))</f>
        <v>0</v>
      </c>
      <c r="H27" s="14">
        <f ca="1">IF(D23="","",('School Data '!$C$2*'School Data '!F6+'School Data '!$C$12*'School Data '!F16+'School Data '!$C$22*'School Data '!F26+'School Data '!$C$32*'School Data '!F36+'School Data '!$C$42*'School Data '!F46+'School Data '!$C$52*'School Data '!F56+'School Data '!$C$62*'School Data '!F66+'School Data '!$C$72*'School Data '!F76+'School Data '!$C$82*'School Data '!F86+'School Data '!$C$92*'School Data '!F96+'School Data '!$C$102*'School Data '!F106+'School Data '!$C$112*'School Data '!F116+'School Data '!$C$122*'School Data '!F126+'School Data '!$C$132*'School Data '!F136+'School Data '!$C$142*'School Data '!F146+'School Data '!$C$152*'School Data '!F156+'School Data '!$C$162*'School Data '!F166+'School Data '!$C$172*'School Data '!F176+'School Data '!$C$182*'School Data '!F186+'School Data '!$C$192*'School Data '!F196)/SUM($D$3:$D$22))</f>
        <v>0</v>
      </c>
      <c r="I27" s="14">
        <f ca="1">IF(D23="","",('School Data '!$C$2*'School Data '!G6+'School Data '!$C$12*'School Data '!G16+'School Data '!$C$22*'School Data '!G26+'School Data '!$C$32*'School Data '!G36+'School Data '!$C$42*'School Data '!G46+'School Data '!$C$52*'School Data '!G56+'School Data '!$C$62*'School Data '!G66+'School Data '!$C$72*'School Data '!G76+'School Data '!$C$82*'School Data '!G86+'School Data '!$C$92*'School Data '!G96+'School Data '!$C$102*'School Data '!G106+'School Data '!$C$112*'School Data '!G116+'School Data '!$C$122*'School Data '!G126+'School Data '!$C$132*'School Data '!G136+'School Data '!$C$142*'School Data '!G146+'School Data '!$C$152*'School Data '!G156+'School Data '!$C$162*'School Data '!G166+'School Data '!$C$172*'School Data '!G176+'School Data '!$C$182*'School Data '!G186+'School Data '!$C$192*'School Data '!G196)/SUM($D$3:$D$22))</f>
        <v>0</v>
      </c>
      <c r="J27" s="14">
        <f ca="1">IF(D23="","",('School Data '!$C$2*'School Data '!H6+'School Data '!$C$12*'School Data '!H16+'School Data '!$C$22*'School Data '!H26+'School Data '!$C$32*'School Data '!H36+'School Data '!$C$42*'School Data '!H46+'School Data '!$C$52*'School Data '!H56+'School Data '!$C$62*'School Data '!H66+'School Data '!$C$72*'School Data '!H76+'School Data '!$C$82*'School Data '!H86+'School Data '!$C$92*'School Data '!H96+'School Data '!$C$102*'School Data '!H106+'School Data '!$C$112*'School Data '!H116+'School Data '!$C$122*'School Data '!H126+'School Data '!$C$132*'School Data '!H136+'School Data '!$C$142*'School Data '!H146+'School Data '!$C$152*'School Data '!H156+'School Data '!$C$162*'School Data '!H166+'School Data '!$C$172*'School Data '!H176+'School Data '!$C$182*'School Data '!H186+'School Data '!$C$192*'School Data '!H196)/SUM($D$3:$D$22))</f>
        <v>0</v>
      </c>
      <c r="K27" s="14">
        <f ca="1">IF(D23="","",('School Data '!$C$2*'School Data '!I6+'School Data '!$C$12*'School Data '!I16+'School Data '!$C$22*'School Data '!I26+'School Data '!$C$32*'School Data '!I36+'School Data '!$C$42*'School Data '!I46+'School Data '!$C$52*'School Data '!I56+'School Data '!$C$62*'School Data '!I66+'School Data '!$C$72*'School Data '!I76+'School Data '!$C$82*'School Data '!I86+'School Data '!$C$92*'School Data '!I96+'School Data '!$C$102*'School Data '!I106+'School Data '!$C$112*'School Data '!I116+'School Data '!$C$122*'School Data '!I126+'School Data '!$C$132*'School Data '!I136+'School Data '!$C$142*'School Data '!I146+'School Data '!$C$152*'School Data '!I156+'School Data '!$C$162*'School Data '!I166+'School Data '!$C$172*'School Data '!I176+'School Data '!$C$182*'School Data '!I186+'School Data '!$C$192*'School Data '!I196)/SUM($D$3:$D$22))</f>
        <v>0</v>
      </c>
      <c r="L27" s="14">
        <f ca="1">IF(D23="","",('School Data '!$C$2*'School Data '!J6+'School Data '!$C$12*'School Data '!J16+'School Data '!$C$22*'School Data '!J26+'School Data '!$C$32*'School Data '!J36+'School Data '!$C$42*'School Data '!J46+'School Data '!$C$52*'School Data '!J56+'School Data '!$C$62*'School Data '!J66+'School Data '!$C$72*'School Data '!J76+'School Data '!$C$82*'School Data '!J86+'School Data '!$C$92*'School Data '!J96+'School Data '!$C$102*'School Data '!J106+'School Data '!$C$112*'School Data '!J116+'School Data '!$C$122*'School Data '!J126+'School Data '!$C$132*'School Data '!J136+'School Data '!$C$142*'School Data '!J146+'School Data '!$C$152*'School Data '!J156+'School Data '!$C$162*'School Data '!J166+'School Data '!$C$172*'School Data '!J176+'School Data '!$C$182*'School Data '!J186+'School Data '!$C$192*'School Data '!J196)/SUM($D$3:$D$22))</f>
        <v>0</v>
      </c>
      <c r="M27" s="4"/>
      <c r="N27" s="143">
        <f ca="1">IF(AND(E29="",F29="",G29=""),"",E29+0.5*F29+G29)</f>
        <v>0</v>
      </c>
      <c r="O27" s="143"/>
      <c r="P27" s="143">
        <f ca="1">H29</f>
        <v>0</v>
      </c>
      <c r="Q27" s="143"/>
      <c r="R27" s="143">
        <f ca="1">J29</f>
        <v>0</v>
      </c>
      <c r="S27" s="143"/>
      <c r="T27" s="143">
        <f ca="1">K29</f>
        <v>0</v>
      </c>
      <c r="U27" s="143"/>
      <c r="V27" s="143">
        <f ca="1">I29</f>
        <v>0</v>
      </c>
      <c r="W27" s="143"/>
      <c r="Y27" s="17">
        <f>A3</f>
        <v>1</v>
      </c>
      <c r="Z27" s="69" t="str">
        <f ca="1">IF(X3="","",X3/0.79)</f>
        <v/>
      </c>
      <c r="AA27" s="26" t="str">
        <f ca="1">X3</f>
        <v/>
      </c>
      <c r="AB27" s="25" t="str">
        <f ca="1">IF(Y3="","",Y3/0.51)</f>
        <v/>
      </c>
      <c r="AC27" s="26" t="str">
        <f ca="1">Y3</f>
        <v/>
      </c>
      <c r="AD27" s="25" t="str">
        <f ca="1">IF(Z3="","",Z3/0.32)</f>
        <v/>
      </c>
      <c r="AE27" s="26" t="str">
        <f ca="1">Z3</f>
        <v/>
      </c>
      <c r="AF27" s="26" t="str">
        <f ca="1">AA3</f>
        <v/>
      </c>
      <c r="AG27" s="26" t="str">
        <f ca="1">AE3</f>
        <v/>
      </c>
      <c r="AH27" s="26" t="str">
        <f ca="1">AI3</f>
        <v/>
      </c>
      <c r="AJ27" s="17">
        <f t="shared" ref="AJ27:AJ33" si="19">A3</f>
        <v>1</v>
      </c>
      <c r="AK27" s="26" t="str">
        <f ca="1">AL3</f>
        <v/>
      </c>
      <c r="AL27" s="26" t="str">
        <f ca="1">AO3</f>
        <v/>
      </c>
      <c r="AM27" s="26" t="str">
        <f ca="1">AR3</f>
        <v/>
      </c>
      <c r="AN27" s="26" t="str">
        <f ca="1">IF(AND(AK27="",AL27=""),"",SUM(AK27,AL27))</f>
        <v/>
      </c>
      <c r="AO27" s="26" t="str">
        <f ca="1">IF(AND(AM27="",AN27=""),"",IF(AN27="",0,AN27)+NPV(3%,IF(AM27="",0,AM27),IF(AM27="",0,AM27)))</f>
        <v/>
      </c>
      <c r="AP27" s="26" t="str">
        <f ca="1">IF(AND(AM27="",AN27=""),"",IF(AN27="",0,AN27)+NPV(3%,IF(AM27="",0,AM27),IF(AM27="",0,AM27),IF(AM27="",0,AM27)/2,IF(AM27="",0,AM27)/2))</f>
        <v/>
      </c>
    </row>
    <row r="28" spans="1:48">
      <c r="C28" s="137" t="s">
        <v>89</v>
      </c>
      <c r="D28" s="137"/>
      <c r="E28" s="14">
        <f ca="1">IF(D23="","",('School Data '!$C$2*'School Data '!C8+'School Data '!$C$12*'School Data '!C18+'School Data '!$C$22*'School Data '!C28+'School Data '!$C$32*'School Data '!C38+'School Data '!$C$42*'School Data '!C48+'School Data '!$C$52*'School Data '!C58+'School Data '!$C$62*'School Data '!C68+'School Data '!$C$72*'School Data '!C78+'School Data '!$C$82*'School Data '!C88+'School Data '!$C$92*'School Data '!C98+'School Data '!$C$102*'School Data '!C108+'School Data '!$C$112*'School Data '!C118+'School Data '!$C$122*'School Data '!C128+'School Data '!$C$132*'School Data '!C138+'School Data '!$C$142*'School Data '!C148+'School Data '!$C$152*'School Data '!C158+'School Data '!$C$162*'School Data '!C168+'School Data '!$C$172*'School Data '!C178+'School Data '!$C$182*'School Data '!C188+'School Data '!$C$192*'School Data '!C198)/SUM($D$3:$D$22))</f>
        <v>0</v>
      </c>
      <c r="F28" s="14">
        <f ca="1">IF(D23="","",('School Data '!$C$2*'School Data '!D8+'School Data '!$C$12*'School Data '!D18+'School Data '!$C$22*'School Data '!D28+'School Data '!$C$32*'School Data '!D38+'School Data '!$C$42*'School Data '!D48+'School Data '!$C$52*'School Data '!D58+'School Data '!$C$62*'School Data '!D68+'School Data '!$C$72*'School Data '!D78+'School Data '!$C$82*'School Data '!D88+'School Data '!$C$92*'School Data '!D98+'School Data '!$C$102*'School Data '!D108+'School Data '!$C$112*'School Data '!D118+'School Data '!$C$122*'School Data '!D128+'School Data '!$C$132*'School Data '!D138+'School Data '!$C$142*'School Data '!D148+'School Data '!$C$152*'School Data '!D158+'School Data '!$C$162*'School Data '!D168+'School Data '!$C$172*'School Data '!D178+'School Data '!$C$182*'School Data '!D188+'School Data '!$C$192*'School Data '!D198)/SUM($D$3:$D$22))</f>
        <v>0</v>
      </c>
      <c r="G28" s="14">
        <f ca="1">IF(D23="","",('School Data '!$C$2*'School Data '!E8+'School Data '!$C$12*'School Data '!E18+'School Data '!$C$22*'School Data '!E28+'School Data '!$C$32*'School Data '!E38+'School Data '!$C$42*'School Data '!E48+'School Data '!$C$52*'School Data '!E58+'School Data '!$C$62*'School Data '!E68+'School Data '!$C$72*'School Data '!E78+'School Data '!$C$82*'School Data '!E88+'School Data '!$C$92*'School Data '!E98+'School Data '!$C$102*'School Data '!E108+'School Data '!$C$112*'School Data '!E118+'School Data '!$C$122*'School Data '!E128+'School Data '!$C$132*'School Data '!E138+'School Data '!$C$142*'School Data '!E148+'School Data '!$C$152*'School Data '!E158+'School Data '!$C$162*'School Data '!E168+'School Data '!$C$172*'School Data '!E178+'School Data '!$C$182*'School Data '!E188+'School Data '!$C$192*'School Data '!E198)/SUM($D$3:$D$22))</f>
        <v>0</v>
      </c>
      <c r="H28" s="14">
        <f ca="1">IF(D23="","",('School Data '!$C$2*'School Data '!F8+'School Data '!$C$12*'School Data '!F18+'School Data '!$C$22*'School Data '!F28+'School Data '!$C$32*'School Data '!F38+'School Data '!$C$42*'School Data '!F48+'School Data '!$C$52*'School Data '!F58+'School Data '!$C$62*'School Data '!F68+'School Data '!$C$72*'School Data '!F78+'School Data '!$C$82*'School Data '!F88+'School Data '!$C$92*'School Data '!F98+'School Data '!$C$102*'School Data '!F108+'School Data '!$C$112*'School Data '!F118+'School Data '!$C$122*'School Data '!F128+'School Data '!$C$132*'School Data '!F138+'School Data '!$C$142*'School Data '!F148+'School Data '!$C$152*'School Data '!F158+'School Data '!$C$162*'School Data '!F168+'School Data '!$C$172*'School Data '!F178+'School Data '!$C$182*'School Data '!F188+'School Data '!$C$192*'School Data '!F198)/SUM($D$3:$D$22))</f>
        <v>0</v>
      </c>
      <c r="I28" s="14">
        <f ca="1">IF(D23="","",('School Data '!$C$2*'School Data '!G8+'School Data '!$C$12*'School Data '!G18+'School Data '!$C$22*'School Data '!G28+'School Data '!$C$32*'School Data '!G38+'School Data '!$C$42*'School Data '!G48+'School Data '!$C$52*'School Data '!G58+'School Data '!$C$62*'School Data '!G68+'School Data '!$C$72*'School Data '!G78+'School Data '!$C$82*'School Data '!G88+'School Data '!$C$92*'School Data '!G98+'School Data '!$C$102*'School Data '!G108+'School Data '!$C$112*'School Data '!G118+'School Data '!$C$122*'School Data '!G128+'School Data '!$C$132*'School Data '!G138+'School Data '!$C$142*'School Data '!G148+'School Data '!$C$152*'School Data '!G158+'School Data '!$C$162*'School Data '!G168+'School Data '!$C$172*'School Data '!G178+'School Data '!$C$182*'School Data '!G188+'School Data '!$C$192*'School Data '!G198)/SUM($D$3:$D$22))</f>
        <v>0</v>
      </c>
      <c r="J28" s="14">
        <f ca="1">IF(D23="","",('School Data '!$C$2*'School Data '!H8+'School Data '!$C$12*'School Data '!H18+'School Data '!$C$22*'School Data '!H28+'School Data '!$C$32*'School Data '!H38+'School Data '!$C$42*'School Data '!H48+'School Data '!$C$52*'School Data '!H58+'School Data '!$C$62*'School Data '!H68+'School Data '!$C$72*'School Data '!H78+'School Data '!$C$82*'School Data '!H88+'School Data '!$C$92*'School Data '!H98+'School Data '!$C$102*'School Data '!H108+'School Data '!$C$112*'School Data '!H118+'School Data '!$C$122*'School Data '!H128+'School Data '!$C$132*'School Data '!H138+'School Data '!$C$142*'School Data '!H148+'School Data '!$C$152*'School Data '!H158+'School Data '!$C$162*'School Data '!H168+'School Data '!$C$172*'School Data '!H178+'School Data '!$C$182*'School Data '!H188+'School Data '!$C$192*'School Data '!H198)/SUM($D$3:$D$22))</f>
        <v>0</v>
      </c>
      <c r="K28" s="14">
        <f ca="1">IF(D23="","",('School Data '!$C$2*'School Data '!I8+'School Data '!$C$12*'School Data '!I18+'School Data '!$C$22*'School Data '!I28+'School Data '!$C$32*'School Data '!I38+'School Data '!$C$42*'School Data '!I48+'School Data '!$C$52*'School Data '!I58+'School Data '!$C$62*'School Data '!I68+'School Data '!$C$72*'School Data '!I78+'School Data '!$C$82*'School Data '!I88+'School Data '!$C$92*'School Data '!I98+'School Data '!$C$102*'School Data '!I108+'School Data '!$C$112*'School Data '!I118+'School Data '!$C$122*'School Data '!I128+'School Data '!$C$132*'School Data '!I138+'School Data '!$C$142*'School Data '!I148+'School Data '!$C$152*'School Data '!I158+'School Data '!$C$162*'School Data '!I168+'School Data '!$C$172*'School Data '!I178+'School Data '!$C$182*'School Data '!I188+'School Data '!$C$192*'School Data '!I198)/SUM($D$3:$D$22))</f>
        <v>0</v>
      </c>
      <c r="L28" s="14">
        <f ca="1">IF(D23="","",('School Data '!$C$2*'School Data '!J8+'School Data '!$C$12*'School Data '!J18+'School Data '!$C$22*'School Data '!J28+'School Data '!$C$32*'School Data '!J38+'School Data '!$C$42*'School Data '!J48+'School Data '!$C$52*'School Data '!J58+'School Data '!$C$62*'School Data '!J68+'School Data '!$C$72*'School Data '!J78+'School Data '!$C$82*'School Data '!J88+'School Data '!$C$92*'School Data '!J98+'School Data '!$C$102*'School Data '!J108+'School Data '!$C$112*'School Data '!J118+'School Data '!$C$122*'School Data '!J128+'School Data '!$C$132*'School Data '!J138+'School Data '!$C$142*'School Data '!J148+'School Data '!$C$152*'School Data '!J158+'School Data '!$C$162*'School Data '!J168+'School Data '!$C$172*'School Data '!J178+'School Data '!$C$182*'School Data '!J188+'School Data '!$C$192*'School Data '!J198)/SUM($D$3:$D$22))</f>
        <v>0</v>
      </c>
      <c r="M28" s="4"/>
      <c r="N28" s="4"/>
      <c r="O28" s="4"/>
      <c r="P28" s="4"/>
      <c r="Q28" s="4"/>
      <c r="R28" s="4"/>
      <c r="S28" s="4"/>
      <c r="T28" s="4"/>
      <c r="Y28" s="68">
        <f t="shared" ref="Y28:Y38" si="20">A4</f>
        <v>2</v>
      </c>
      <c r="Z28" s="69" t="str">
        <f t="shared" ref="Z28:Z46" ca="1" si="21">IF(X4="","",X4/0.79)</f>
        <v/>
      </c>
      <c r="AA28" s="26" t="str">
        <f t="shared" ref="AA28:AA38" ca="1" si="22">X4</f>
        <v/>
      </c>
      <c r="AB28" s="69" t="str">
        <f t="shared" ref="AB28:AB46" ca="1" si="23">IF(Y4="","",Y4/0.51)</f>
        <v/>
      </c>
      <c r="AC28" s="26" t="str">
        <f t="shared" ref="AC28:AC46" ca="1" si="24">Y4</f>
        <v/>
      </c>
      <c r="AD28" s="69" t="str">
        <f t="shared" ref="AD28:AD46" ca="1" si="25">IF(Z4="","",Z4/0.32)</f>
        <v/>
      </c>
      <c r="AE28" s="26" t="str">
        <f t="shared" ref="AE28:AE46" ca="1" si="26">Z4</f>
        <v/>
      </c>
      <c r="AF28" s="26" t="str">
        <f t="shared" ref="AF28" ca="1" si="27">AA4</f>
        <v/>
      </c>
      <c r="AG28" s="26" t="str">
        <f t="shared" ref="AG28:AG38" ca="1" si="28">AE4</f>
        <v/>
      </c>
      <c r="AH28" s="26" t="str">
        <f t="shared" ref="AH28:AH46" ca="1" si="29">AI4</f>
        <v/>
      </c>
      <c r="AJ28" s="17">
        <f t="shared" si="19"/>
        <v>2</v>
      </c>
      <c r="AK28" s="26" t="str">
        <f t="shared" ref="AK28:AK46" ca="1" si="30">AL4</f>
        <v/>
      </c>
      <c r="AL28" s="26" t="str">
        <f t="shared" ref="AL28:AL46" ca="1" si="31">AO4</f>
        <v/>
      </c>
      <c r="AM28" s="26" t="str">
        <f t="shared" ref="AM28:AM46" ca="1" si="32">AR4</f>
        <v/>
      </c>
      <c r="AN28" s="26" t="str">
        <f t="shared" ref="AN28:AN46" ca="1" si="33">IF(AND(AK28="",AL28=""),"",SUM(AK28,AL28))</f>
        <v/>
      </c>
      <c r="AO28" s="26" t="str">
        <f t="shared" ref="AO28:AO46" ca="1" si="34">IF(AND(AM28="",AN28=""),"",IF(AN28="",0,AN28)+NPV(3%,IF(AM28="",0,AM28),IF(AM28="",0,AM28)))</f>
        <v/>
      </c>
      <c r="AP28" s="26" t="str">
        <f ca="1">IF(AND(AM28="",AN28=""),"",IF(AN28="",0,AN28)+NPV(3%,IF(AM28="",0,AM28),IF(AM28="",0,AM28),IF(AM28="",0,AM28)/2,IF(AM28="",0,AM28)/2))</f>
        <v/>
      </c>
    </row>
    <row r="29" spans="1:48">
      <c r="C29" s="137" t="s">
        <v>27</v>
      </c>
      <c r="D29" s="137"/>
      <c r="E29" s="15">
        <f ca="1">IF(D23="","",SUMPRODUCT($D3:$D22,E3:E22)/SUM($D3:$D22))</f>
        <v>0</v>
      </c>
      <c r="F29" s="15">
        <f ca="1">IF(D23="","",SUMPRODUCT($D3:$D22,F3:F22)/SUM($D3:$D22))</f>
        <v>0</v>
      </c>
      <c r="G29" s="15">
        <f ca="1">IF(D23="","",SUMPRODUCT($D3:$D22,G3:G22)/SUM($D3:$D22))</f>
        <v>0</v>
      </c>
      <c r="H29" s="15">
        <f ca="1">IF(D23="","",SUMPRODUCT($D3:$D22,H3:H22)/SUM($D3:$D22))</f>
        <v>0</v>
      </c>
      <c r="I29" s="15">
        <f ca="1">IF(D23="","",SUMPRODUCT($D3:$D22,I3:I22)/SUM($D3:$D22))</f>
        <v>0</v>
      </c>
      <c r="J29" s="15">
        <f ca="1">IF(D23="","",SUMPRODUCT($D3:$D22,J3:J22)/SUM($D3:$D22))</f>
        <v>0</v>
      </c>
      <c r="K29" s="15">
        <f ca="1">IF(D23="","",SUMPRODUCT($D3:$D22,K3:K22)/SUM($D3:$D22))</f>
        <v>0</v>
      </c>
      <c r="L29" s="15">
        <f ca="1">IF(D23="","",SUMPRODUCT($D3:$D22,L3:L22)/SUM($D3:$D22))</f>
        <v>0</v>
      </c>
      <c r="M29" s="4"/>
      <c r="N29" s="4"/>
      <c r="O29" s="4"/>
      <c r="P29" s="4"/>
      <c r="Q29" s="4"/>
      <c r="R29" s="4"/>
      <c r="S29" s="4"/>
      <c r="T29" s="4"/>
      <c r="Y29" s="68">
        <f t="shared" si="20"/>
        <v>3</v>
      </c>
      <c r="Z29" s="69" t="str">
        <f t="shared" ca="1" si="21"/>
        <v/>
      </c>
      <c r="AA29" s="26" t="str">
        <f t="shared" ca="1" si="22"/>
        <v/>
      </c>
      <c r="AB29" s="69" t="str">
        <f t="shared" ca="1" si="23"/>
        <v/>
      </c>
      <c r="AC29" s="26" t="str">
        <f t="shared" ca="1" si="24"/>
        <v/>
      </c>
      <c r="AD29" s="69" t="str">
        <f t="shared" ca="1" si="25"/>
        <v/>
      </c>
      <c r="AE29" s="26" t="str">
        <f t="shared" ca="1" si="26"/>
        <v/>
      </c>
      <c r="AF29" s="26" t="str">
        <f t="shared" ref="AF29" ca="1" si="35">AA5</f>
        <v/>
      </c>
      <c r="AG29" s="26" t="str">
        <f t="shared" ca="1" si="28"/>
        <v/>
      </c>
      <c r="AH29" s="26" t="str">
        <f t="shared" ca="1" si="29"/>
        <v/>
      </c>
      <c r="AJ29" s="17">
        <f t="shared" si="19"/>
        <v>3</v>
      </c>
      <c r="AK29" s="26" t="str">
        <f t="shared" ca="1" si="30"/>
        <v/>
      </c>
      <c r="AL29" s="26" t="str">
        <f t="shared" ca="1" si="31"/>
        <v/>
      </c>
      <c r="AM29" s="26" t="str">
        <f t="shared" ca="1" si="32"/>
        <v/>
      </c>
      <c r="AN29" s="26" t="str">
        <f t="shared" ca="1" si="33"/>
        <v/>
      </c>
      <c r="AO29" s="26" t="str">
        <f t="shared" ca="1" si="34"/>
        <v/>
      </c>
      <c r="AP29" s="26" t="str">
        <f t="shared" ref="AP29:AP46" ca="1" si="36">IF(AND(AM29="",AN29=""),"",IF(AN29="",0,AN29)+NPV(3%,IF(AM29="",0,AM29),IF(AM29="",0,AM29),IF(AM29="",0,AM29)/2,IF(AM29="",0,AM29)/2))</f>
        <v/>
      </c>
    </row>
    <row r="30" spans="1:48">
      <c r="E30" s="9"/>
      <c r="F30" s="9"/>
      <c r="G30" s="9"/>
      <c r="H30" s="9"/>
      <c r="I30" s="9"/>
      <c r="J30" s="9"/>
      <c r="K30" s="9"/>
      <c r="L30" s="9"/>
      <c r="M30" s="4"/>
      <c r="N30" s="4"/>
      <c r="O30" s="4"/>
      <c r="P30" s="4"/>
      <c r="Q30" s="4"/>
      <c r="R30" s="4"/>
      <c r="S30" s="4"/>
      <c r="T30" s="4"/>
      <c r="Y30" s="68">
        <f t="shared" si="20"/>
        <v>4</v>
      </c>
      <c r="Z30" s="69" t="str">
        <f t="shared" ca="1" si="21"/>
        <v/>
      </c>
      <c r="AA30" s="26" t="str">
        <f t="shared" ca="1" si="22"/>
        <v/>
      </c>
      <c r="AB30" s="69" t="str">
        <f t="shared" ca="1" si="23"/>
        <v/>
      </c>
      <c r="AC30" s="26" t="str">
        <f t="shared" ca="1" si="24"/>
        <v/>
      </c>
      <c r="AD30" s="69" t="str">
        <f t="shared" ca="1" si="25"/>
        <v/>
      </c>
      <c r="AE30" s="26" t="str">
        <f t="shared" ca="1" si="26"/>
        <v/>
      </c>
      <c r="AF30" s="26" t="str">
        <f t="shared" ref="AF30" ca="1" si="37">AA6</f>
        <v/>
      </c>
      <c r="AG30" s="26" t="str">
        <f t="shared" ca="1" si="28"/>
        <v/>
      </c>
      <c r="AH30" s="26" t="str">
        <f t="shared" ca="1" si="29"/>
        <v/>
      </c>
      <c r="AJ30" s="17">
        <f t="shared" si="19"/>
        <v>4</v>
      </c>
      <c r="AK30" s="26" t="str">
        <f t="shared" ca="1" si="30"/>
        <v/>
      </c>
      <c r="AL30" s="26" t="str">
        <f t="shared" ca="1" si="31"/>
        <v/>
      </c>
      <c r="AM30" s="26" t="str">
        <f t="shared" ca="1" si="32"/>
        <v/>
      </c>
      <c r="AN30" s="26" t="str">
        <f t="shared" ca="1" si="33"/>
        <v/>
      </c>
      <c r="AO30" s="26" t="str">
        <f t="shared" ca="1" si="34"/>
        <v/>
      </c>
      <c r="AP30" s="26" t="str">
        <f t="shared" ca="1" si="36"/>
        <v/>
      </c>
    </row>
    <row r="31" spans="1:48"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4"/>
      <c r="R31" s="4"/>
      <c r="S31" s="4"/>
      <c r="T31" s="4"/>
      <c r="Y31" s="68">
        <f t="shared" si="20"/>
        <v>5</v>
      </c>
      <c r="Z31" s="69" t="str">
        <f t="shared" ca="1" si="21"/>
        <v/>
      </c>
      <c r="AA31" s="26" t="str">
        <f t="shared" ca="1" si="22"/>
        <v/>
      </c>
      <c r="AB31" s="69" t="str">
        <f t="shared" ca="1" si="23"/>
        <v/>
      </c>
      <c r="AC31" s="26" t="str">
        <f t="shared" ca="1" si="24"/>
        <v/>
      </c>
      <c r="AD31" s="69" t="str">
        <f t="shared" ca="1" si="25"/>
        <v/>
      </c>
      <c r="AE31" s="26" t="str">
        <f t="shared" ca="1" si="26"/>
        <v/>
      </c>
      <c r="AF31" s="26" t="str">
        <f t="shared" ref="AF31" ca="1" si="38">AA7</f>
        <v/>
      </c>
      <c r="AG31" s="26" t="str">
        <f t="shared" ca="1" si="28"/>
        <v/>
      </c>
      <c r="AH31" s="26" t="str">
        <f t="shared" ca="1" si="29"/>
        <v/>
      </c>
      <c r="AJ31" s="17">
        <f t="shared" si="19"/>
        <v>5</v>
      </c>
      <c r="AK31" s="26" t="str">
        <f t="shared" ca="1" si="30"/>
        <v/>
      </c>
      <c r="AL31" s="26" t="str">
        <f t="shared" ca="1" si="31"/>
        <v/>
      </c>
      <c r="AM31" s="26" t="str">
        <f t="shared" ca="1" si="32"/>
        <v/>
      </c>
      <c r="AN31" s="26" t="str">
        <f t="shared" ca="1" si="33"/>
        <v/>
      </c>
      <c r="AO31" s="26" t="str">
        <f t="shared" ca="1" si="34"/>
        <v/>
      </c>
      <c r="AP31" s="26" t="str">
        <f t="shared" ca="1" si="36"/>
        <v/>
      </c>
    </row>
    <row r="32" spans="1:48" ht="15">
      <c r="C32" s="180" t="s">
        <v>94</v>
      </c>
      <c r="D32" s="181"/>
      <c r="E32" s="181"/>
      <c r="F32" s="181"/>
      <c r="G32" s="181"/>
      <c r="H32" s="181"/>
      <c r="I32" s="181"/>
      <c r="J32" s="181"/>
      <c r="K32" s="181"/>
      <c r="L32" s="181"/>
      <c r="M32" s="2"/>
      <c r="N32" s="138" t="s">
        <v>96</v>
      </c>
      <c r="O32" s="139"/>
      <c r="P32" s="139"/>
      <c r="Q32" s="139"/>
      <c r="R32" s="139"/>
      <c r="S32" s="139"/>
      <c r="T32" s="139"/>
      <c r="U32" s="139"/>
      <c r="V32" s="140"/>
      <c r="W32" s="140"/>
      <c r="Y32" s="68">
        <f t="shared" si="20"/>
        <v>6</v>
      </c>
      <c r="Z32" s="69" t="str">
        <f t="shared" ca="1" si="21"/>
        <v/>
      </c>
      <c r="AA32" s="26" t="str">
        <f t="shared" ca="1" si="22"/>
        <v/>
      </c>
      <c r="AB32" s="69" t="str">
        <f t="shared" ca="1" si="23"/>
        <v/>
      </c>
      <c r="AC32" s="26" t="str">
        <f t="shared" ca="1" si="24"/>
        <v/>
      </c>
      <c r="AD32" s="69" t="str">
        <f t="shared" ca="1" si="25"/>
        <v/>
      </c>
      <c r="AE32" s="26" t="str">
        <f t="shared" ca="1" si="26"/>
        <v/>
      </c>
      <c r="AF32" s="26" t="str">
        <f t="shared" ref="AF32" ca="1" si="39">AA8</f>
        <v/>
      </c>
      <c r="AG32" s="26" t="str">
        <f t="shared" ca="1" si="28"/>
        <v/>
      </c>
      <c r="AH32" s="26" t="str">
        <f t="shared" ca="1" si="29"/>
        <v/>
      </c>
      <c r="AJ32" s="17">
        <f t="shared" si="19"/>
        <v>6</v>
      </c>
      <c r="AK32" s="26" t="str">
        <f t="shared" ca="1" si="30"/>
        <v/>
      </c>
      <c r="AL32" s="26" t="str">
        <f t="shared" ca="1" si="31"/>
        <v/>
      </c>
      <c r="AM32" s="26" t="str">
        <f t="shared" ca="1" si="32"/>
        <v/>
      </c>
      <c r="AN32" s="26" t="str">
        <f t="shared" ca="1" si="33"/>
        <v/>
      </c>
      <c r="AO32" s="26" t="str">
        <f t="shared" ca="1" si="34"/>
        <v/>
      </c>
      <c r="AP32" s="26" t="str">
        <f t="shared" ca="1" si="36"/>
        <v/>
      </c>
    </row>
    <row r="33" spans="3:42" ht="14.1" customHeight="1">
      <c r="C33" s="137"/>
      <c r="D33" s="144"/>
      <c r="E33" s="141" t="str">
        <f>E2</f>
        <v>Walked</v>
      </c>
      <c r="F33" s="141" t="str">
        <f t="shared" ref="F33:L33" si="40">F2</f>
        <v>Walked part-way</v>
      </c>
      <c r="G33" s="141" t="str">
        <f t="shared" si="40"/>
        <v>Bicycle</v>
      </c>
      <c r="H33" s="141" t="str">
        <f t="shared" si="40"/>
        <v>School Bus</v>
      </c>
      <c r="I33" s="141" t="str">
        <f t="shared" si="40"/>
        <v>Public Transit</v>
      </c>
      <c r="J33" s="141" t="str">
        <f t="shared" si="40"/>
        <v>Carpool</v>
      </c>
      <c r="K33" s="141" t="str">
        <f t="shared" si="40"/>
        <v>Car</v>
      </c>
      <c r="L33" s="141" t="str">
        <f t="shared" si="40"/>
        <v>Other</v>
      </c>
      <c r="M33" s="2"/>
      <c r="N33" s="145" t="str">
        <f>N26</f>
        <v>Walk/Cycle</v>
      </c>
      <c r="O33" s="146"/>
      <c r="P33" s="145" t="str">
        <f t="shared" ref="P33" si="41">P26</f>
        <v>School Bus</v>
      </c>
      <c r="Q33" s="146"/>
      <c r="R33" s="145" t="str">
        <f t="shared" ref="R33" si="42">R26</f>
        <v>Carpool</v>
      </c>
      <c r="S33" s="146"/>
      <c r="T33" s="145" t="str">
        <f t="shared" ref="T33" si="43">T26</f>
        <v>Family Car</v>
      </c>
      <c r="U33" s="146"/>
      <c r="V33" s="145" t="str">
        <f t="shared" ref="V33" si="44">V26</f>
        <v>Public Transit</v>
      </c>
      <c r="W33" s="146"/>
      <c r="Y33" s="68">
        <f t="shared" si="20"/>
        <v>7</v>
      </c>
      <c r="Z33" s="69" t="str">
        <f t="shared" ca="1" si="21"/>
        <v/>
      </c>
      <c r="AA33" s="26" t="str">
        <f t="shared" ca="1" si="22"/>
        <v/>
      </c>
      <c r="AB33" s="69" t="str">
        <f t="shared" ca="1" si="23"/>
        <v/>
      </c>
      <c r="AC33" s="26" t="str">
        <f t="shared" ca="1" si="24"/>
        <v/>
      </c>
      <c r="AD33" s="69" t="str">
        <f t="shared" ca="1" si="25"/>
        <v/>
      </c>
      <c r="AE33" s="26" t="str">
        <f t="shared" ca="1" si="26"/>
        <v/>
      </c>
      <c r="AF33" s="26" t="str">
        <f t="shared" ref="AF33" ca="1" si="45">AA9</f>
        <v/>
      </c>
      <c r="AG33" s="26" t="str">
        <f t="shared" ca="1" si="28"/>
        <v/>
      </c>
      <c r="AH33" s="26" t="str">
        <f t="shared" ca="1" si="29"/>
        <v/>
      </c>
      <c r="AJ33" s="17">
        <f t="shared" si="19"/>
        <v>7</v>
      </c>
      <c r="AK33" s="26" t="str">
        <f t="shared" ca="1" si="30"/>
        <v/>
      </c>
      <c r="AL33" s="26" t="str">
        <f t="shared" ca="1" si="31"/>
        <v/>
      </c>
      <c r="AM33" s="26" t="str">
        <f t="shared" ca="1" si="32"/>
        <v/>
      </c>
      <c r="AN33" s="26" t="str">
        <f t="shared" ca="1" si="33"/>
        <v/>
      </c>
      <c r="AO33" s="26" t="str">
        <f t="shared" ca="1" si="34"/>
        <v/>
      </c>
      <c r="AP33" s="26" t="str">
        <f t="shared" ca="1" si="36"/>
        <v/>
      </c>
    </row>
    <row r="34" spans="3:42" ht="14.1" customHeight="1">
      <c r="C34" s="144"/>
      <c r="D34" s="144"/>
      <c r="E34" s="142"/>
      <c r="F34" s="142"/>
      <c r="G34" s="142"/>
      <c r="H34" s="142"/>
      <c r="I34" s="142"/>
      <c r="J34" s="142"/>
      <c r="K34" s="142"/>
      <c r="L34" s="142"/>
      <c r="M34" s="2"/>
      <c r="N34" s="147"/>
      <c r="O34" s="148"/>
      <c r="P34" s="147"/>
      <c r="Q34" s="148"/>
      <c r="R34" s="147"/>
      <c r="S34" s="148"/>
      <c r="T34" s="147"/>
      <c r="U34" s="148"/>
      <c r="V34" s="147"/>
      <c r="W34" s="148"/>
      <c r="Y34" s="68">
        <f t="shared" si="20"/>
        <v>8</v>
      </c>
      <c r="Z34" s="69" t="str">
        <f t="shared" ca="1" si="21"/>
        <v/>
      </c>
      <c r="AA34" s="26" t="str">
        <f t="shared" ca="1" si="22"/>
        <v/>
      </c>
      <c r="AB34" s="69" t="str">
        <f t="shared" ca="1" si="23"/>
        <v/>
      </c>
      <c r="AC34" s="26" t="str">
        <f t="shared" ca="1" si="24"/>
        <v/>
      </c>
      <c r="AD34" s="69" t="str">
        <f t="shared" ca="1" si="25"/>
        <v/>
      </c>
      <c r="AE34" s="26" t="str">
        <f t="shared" ca="1" si="26"/>
        <v/>
      </c>
      <c r="AF34" s="26" t="str">
        <f t="shared" ref="AF34" ca="1" si="46">AA10</f>
        <v/>
      </c>
      <c r="AG34" s="26" t="str">
        <f t="shared" ca="1" si="28"/>
        <v/>
      </c>
      <c r="AH34" s="26" t="str">
        <f t="shared" ca="1" si="29"/>
        <v/>
      </c>
      <c r="AJ34" s="68">
        <f t="shared" ref="AJ34:AJ46" si="47">A10</f>
        <v>8</v>
      </c>
      <c r="AK34" s="26" t="str">
        <f t="shared" ca="1" si="30"/>
        <v/>
      </c>
      <c r="AL34" s="26" t="str">
        <f t="shared" ca="1" si="31"/>
        <v/>
      </c>
      <c r="AM34" s="26" t="str">
        <f t="shared" ca="1" si="32"/>
        <v/>
      </c>
      <c r="AN34" s="26" t="str">
        <f t="shared" ca="1" si="33"/>
        <v/>
      </c>
      <c r="AO34" s="26" t="str">
        <f t="shared" ca="1" si="34"/>
        <v/>
      </c>
      <c r="AP34" s="26" t="str">
        <f t="shared" ca="1" si="36"/>
        <v/>
      </c>
    </row>
    <row r="35" spans="3:42" ht="14.1" customHeight="1">
      <c r="C35" s="144"/>
      <c r="D35" s="144"/>
      <c r="E35" s="142"/>
      <c r="F35" s="142"/>
      <c r="G35" s="142"/>
      <c r="H35" s="142"/>
      <c r="I35" s="142"/>
      <c r="J35" s="142"/>
      <c r="K35" s="142"/>
      <c r="L35" s="142"/>
      <c r="M35" s="2"/>
      <c r="N35" s="147"/>
      <c r="O35" s="148"/>
      <c r="P35" s="147"/>
      <c r="Q35" s="148"/>
      <c r="R35" s="147"/>
      <c r="S35" s="148"/>
      <c r="T35" s="147"/>
      <c r="U35" s="148"/>
      <c r="V35" s="147"/>
      <c r="W35" s="148"/>
      <c r="Y35" s="68">
        <f t="shared" si="20"/>
        <v>9</v>
      </c>
      <c r="Z35" s="69" t="str">
        <f t="shared" ca="1" si="21"/>
        <v/>
      </c>
      <c r="AA35" s="26" t="str">
        <f t="shared" ca="1" si="22"/>
        <v/>
      </c>
      <c r="AB35" s="69" t="str">
        <f t="shared" ca="1" si="23"/>
        <v/>
      </c>
      <c r="AC35" s="26" t="str">
        <f t="shared" ca="1" si="24"/>
        <v/>
      </c>
      <c r="AD35" s="69" t="str">
        <f t="shared" ca="1" si="25"/>
        <v/>
      </c>
      <c r="AE35" s="26" t="str">
        <f t="shared" ca="1" si="26"/>
        <v/>
      </c>
      <c r="AF35" s="26" t="str">
        <f t="shared" ref="AF35" ca="1" si="48">AA11</f>
        <v/>
      </c>
      <c r="AG35" s="26" t="str">
        <f t="shared" ca="1" si="28"/>
        <v/>
      </c>
      <c r="AH35" s="26" t="str">
        <f t="shared" ca="1" si="29"/>
        <v/>
      </c>
      <c r="AJ35" s="68">
        <f t="shared" si="47"/>
        <v>9</v>
      </c>
      <c r="AK35" s="26" t="str">
        <f t="shared" ca="1" si="30"/>
        <v/>
      </c>
      <c r="AL35" s="26" t="str">
        <f t="shared" ca="1" si="31"/>
        <v/>
      </c>
      <c r="AM35" s="26" t="str">
        <f t="shared" ca="1" si="32"/>
        <v/>
      </c>
      <c r="AN35" s="26" t="str">
        <f t="shared" ca="1" si="33"/>
        <v/>
      </c>
      <c r="AO35" s="26" t="str">
        <f t="shared" ca="1" si="34"/>
        <v/>
      </c>
      <c r="AP35" s="26" t="str">
        <f t="shared" ca="1" si="36"/>
        <v/>
      </c>
    </row>
    <row r="36" spans="3:42" ht="14.1" customHeight="1">
      <c r="C36" s="144"/>
      <c r="D36" s="144"/>
      <c r="E36" s="142"/>
      <c r="F36" s="142"/>
      <c r="G36" s="142"/>
      <c r="H36" s="142"/>
      <c r="I36" s="142"/>
      <c r="J36" s="142"/>
      <c r="K36" s="142"/>
      <c r="L36" s="142"/>
      <c r="M36" s="2"/>
      <c r="N36" s="149"/>
      <c r="O36" s="150"/>
      <c r="P36" s="149"/>
      <c r="Q36" s="150"/>
      <c r="R36" s="149"/>
      <c r="S36" s="150"/>
      <c r="T36" s="149"/>
      <c r="U36" s="150"/>
      <c r="V36" s="149"/>
      <c r="W36" s="150"/>
      <c r="Y36" s="68">
        <f t="shared" si="20"/>
        <v>10</v>
      </c>
      <c r="Z36" s="69" t="str">
        <f t="shared" ca="1" si="21"/>
        <v/>
      </c>
      <c r="AA36" s="26" t="str">
        <f t="shared" ca="1" si="22"/>
        <v/>
      </c>
      <c r="AB36" s="69" t="str">
        <f t="shared" ca="1" si="23"/>
        <v/>
      </c>
      <c r="AC36" s="26" t="str">
        <f t="shared" ca="1" si="24"/>
        <v/>
      </c>
      <c r="AD36" s="69" t="str">
        <f t="shared" ca="1" si="25"/>
        <v/>
      </c>
      <c r="AE36" s="26" t="str">
        <f t="shared" ca="1" si="26"/>
        <v/>
      </c>
      <c r="AF36" s="26" t="str">
        <f t="shared" ref="AF36" ca="1" si="49">AA12</f>
        <v/>
      </c>
      <c r="AG36" s="26" t="str">
        <f t="shared" ca="1" si="28"/>
        <v/>
      </c>
      <c r="AH36" s="26" t="str">
        <f t="shared" ca="1" si="29"/>
        <v/>
      </c>
      <c r="AJ36" s="68">
        <f t="shared" si="47"/>
        <v>10</v>
      </c>
      <c r="AK36" s="26" t="str">
        <f t="shared" ca="1" si="30"/>
        <v/>
      </c>
      <c r="AL36" s="26" t="str">
        <f t="shared" ca="1" si="31"/>
        <v/>
      </c>
      <c r="AM36" s="26" t="str">
        <f t="shared" ca="1" si="32"/>
        <v/>
      </c>
      <c r="AN36" s="26" t="str">
        <f t="shared" ca="1" si="33"/>
        <v/>
      </c>
      <c r="AO36" s="26" t="str">
        <f t="shared" ca="1" si="34"/>
        <v/>
      </c>
      <c r="AP36" s="26" t="str">
        <f t="shared" ca="1" si="36"/>
        <v/>
      </c>
    </row>
    <row r="37" spans="3:42">
      <c r="C37" s="137" t="str">
        <f>C27</f>
        <v>Baseline survey</v>
      </c>
      <c r="D37" s="137"/>
      <c r="E37" s="14">
        <f ca="1">IF(D23="","",('School Data '!$C$2*'School Data '!C7+'School Data '!$C$12*'School Data '!C17+'School Data '!$C$22*'School Data '!C27+'School Data '!$C$32*'School Data '!C37+'School Data '!$C$42*'School Data '!C47+'School Data '!$C$52*'School Data '!C57+'School Data '!$C$62*'School Data '!C67+'School Data '!$C$72*'School Data '!C77+'School Data '!$C$82*'School Data '!C87+'School Data '!$C$92*'School Data '!C97+'School Data '!$C$102*'School Data '!C107+'School Data '!$C$112*'School Data '!C117+'School Data '!$C$122*'School Data '!C127+'School Data '!$C$132*'School Data '!C137+'School Data '!$C$142*'School Data '!C147+'School Data '!$C$152*'School Data '!C157+'School Data '!$C$162*'School Data '!C167+'School Data '!$C$172*'School Data '!C177+'School Data '!$C$182*'School Data '!C187+'School Data '!$C$192*'School Data '!C197)/SUM($D$3:$D$22))</f>
        <v>0</v>
      </c>
      <c r="F37" s="14">
        <f ca="1">IF(D23="","",('School Data '!$C$2*'School Data '!D7+'School Data '!$C$12*'School Data '!D17+'School Data '!$C$22*'School Data '!D27+'School Data '!$C$32*'School Data '!D37+'School Data '!$C$42*'School Data '!D47+'School Data '!$C$52*'School Data '!D57+'School Data '!$C$62*'School Data '!D67+'School Data '!$C$72*'School Data '!D77+'School Data '!$C$82*'School Data '!D87+'School Data '!$C$92*'School Data '!D97+'School Data '!$C$102*'School Data '!D107+'School Data '!$C$112*'School Data '!D117+'School Data '!$C$122*'School Data '!D127+'School Data '!$C$132*'School Data '!D137+'School Data '!$C$142*'School Data '!D147+'School Data '!$C$152*'School Data '!D157+'School Data '!$C$162*'School Data '!D167+'School Data '!$C$172*'School Data '!D177+'School Data '!$C$182*'School Data '!D187+'School Data '!$C$192*'School Data '!D197)/SUM($D$3:$D$22))</f>
        <v>0</v>
      </c>
      <c r="G37" s="14">
        <f ca="1">IF(D23="","",('School Data '!$C$2*'School Data '!E7+'School Data '!$C$12*'School Data '!E17+'School Data '!$C$22*'School Data '!E27+'School Data '!$C$32*'School Data '!E37+'School Data '!$C$42*'School Data '!E47+'School Data '!$C$52*'School Data '!E57+'School Data '!$C$62*'School Data '!E67+'School Data '!$C$72*'School Data '!E77+'School Data '!$C$82*'School Data '!E87+'School Data '!$C$92*'School Data '!E97+'School Data '!$C$102*'School Data '!E107+'School Data '!$C$112*'School Data '!E117+'School Data '!$C$122*'School Data '!E127+'School Data '!$C$132*'School Data '!E137+'School Data '!$C$142*'School Data '!E147+'School Data '!$C$152*'School Data '!E157+'School Data '!$C$162*'School Data '!E167+'School Data '!$C$172*'School Data '!E177+'School Data '!$C$182*'School Data '!E187+'School Data '!$C$192*'School Data '!E197)/SUM($D$3:$D$22))</f>
        <v>0</v>
      </c>
      <c r="H37" s="14">
        <f ca="1">IF(D23="","",('School Data '!$C$2*'School Data '!F7+'School Data '!$C$12*'School Data '!F17+'School Data '!$C$22*'School Data '!F27+'School Data '!$C$32*'School Data '!F37+'School Data '!$C$42*'School Data '!F47+'School Data '!$C$52*'School Data '!F57+'School Data '!$C$62*'School Data '!F67+'School Data '!$C$72*'School Data '!F77+'School Data '!$C$82*'School Data '!F87+'School Data '!$C$92*'School Data '!F97+'School Data '!$C$102*'School Data '!F107+'School Data '!$C$112*'School Data '!F117+'School Data '!$C$122*'School Data '!F127+'School Data '!$C$132*'School Data '!F137+'School Data '!$C$142*'School Data '!F147+'School Data '!$C$152*'School Data '!F157+'School Data '!$C$162*'School Data '!F167+'School Data '!$C$172*'School Data '!F177+'School Data '!$C$182*'School Data '!F187+'School Data '!$C$192*'School Data '!F197)/SUM($D$3:$D$22))</f>
        <v>0</v>
      </c>
      <c r="I37" s="14">
        <f ca="1">IF(D23="","",('School Data '!$C$2*'School Data '!G7+'School Data '!$C$12*'School Data '!G17+'School Data '!$C$22*'School Data '!G27+'School Data '!$C$32*'School Data '!G37+'School Data '!$C$42*'School Data '!G47+'School Data '!$C$52*'School Data '!G57+'School Data '!$C$62*'School Data '!G67+'School Data '!$C$72*'School Data '!G77+'School Data '!$C$82*'School Data '!G87+'School Data '!$C$92*'School Data '!G97+'School Data '!$C$102*'School Data '!G107+'School Data '!$C$112*'School Data '!G117+'School Data '!$C$122*'School Data '!G127+'School Data '!$C$132*'School Data '!G137+'School Data '!$C$142*'School Data '!G147+'School Data '!$C$152*'School Data '!G157+'School Data '!$C$162*'School Data '!G167+'School Data '!$C$172*'School Data '!G177+'School Data '!$C$182*'School Data '!G187+'School Data '!$C$192*'School Data '!G197)/SUM($D$3:$D$22))</f>
        <v>0</v>
      </c>
      <c r="J37" s="14">
        <f ca="1">IF(D23="","",('School Data '!$C$2*'School Data '!H7+'School Data '!$C$12*'School Data '!H17+'School Data '!$C$22*'School Data '!H27+'School Data '!$C$32*'School Data '!H37+'School Data '!$C$42*'School Data '!H47+'School Data '!$C$52*'School Data '!H57+'School Data '!$C$62*'School Data '!H67+'School Data '!$C$72*'School Data '!H77+'School Data '!$C$82*'School Data '!H87+'School Data '!$C$92*'School Data '!H97+'School Data '!$C$102*'School Data '!H107+'School Data '!$C$112*'School Data '!H117+'School Data '!$C$122*'School Data '!H127+'School Data '!$C$132*'School Data '!H137+'School Data '!$C$142*'School Data '!H147+'School Data '!$C$152*'School Data '!H157+'School Data '!$C$162*'School Data '!H167+'School Data '!$C$172*'School Data '!H177+'School Data '!$C$182*'School Data '!H187+'School Data '!$C$192*'School Data '!H197)/SUM($D$3:$D$22))</f>
        <v>0</v>
      </c>
      <c r="K37" s="14">
        <f ca="1">IF(D23="","",('School Data '!$C$2*'School Data '!I7+'School Data '!$C$12*'School Data '!I17+'School Data '!$C$22*'School Data '!I27+'School Data '!$C$32*'School Data '!I37+'School Data '!$C$42*'School Data '!I47+'School Data '!$C$52*'School Data '!I57+'School Data '!$C$62*'School Data '!I67+'School Data '!$C$72*'School Data '!I77+'School Data '!$C$82*'School Data '!I87+'School Data '!$C$92*'School Data '!I97+'School Data '!$C$102*'School Data '!I107+'School Data '!$C$112*'School Data '!I117+'School Data '!$C$122*'School Data '!I127+'School Data '!$C$132*'School Data '!I137+'School Data '!$C$142*'School Data '!I147+'School Data '!$C$152*'School Data '!I157+'School Data '!$C$162*'School Data '!I167+'School Data '!$C$172*'School Data '!I177+'School Data '!$C$182*'School Data '!I187+'School Data '!$C$192*'School Data '!I197)/SUM($D$3:$D$22))</f>
        <v>0</v>
      </c>
      <c r="L37" s="14">
        <f ca="1">IF(D23="","",('School Data '!$C$2*'School Data '!J7+'School Data '!$C$12*'School Data '!J17+'School Data '!$C$22*'School Data '!J27+'School Data '!$C$32*'School Data '!J37+'School Data '!$C$42*'School Data '!J47+'School Data '!$C$52*'School Data '!J57+'School Data '!$C$62*'School Data '!J67+'School Data '!$C$72*'School Data '!J77+'School Data '!$C$82*'School Data '!J87+'School Data '!$C$92*'School Data '!J97+'School Data '!$C$102*'School Data '!J107+'School Data '!$C$112*'School Data '!J117+'School Data '!$C$122*'School Data '!J127+'School Data '!$C$132*'School Data '!J137+'School Data '!$C$142*'School Data '!J147+'School Data '!$C$152*'School Data '!J157+'School Data '!$C$162*'School Data '!J167+'School Data '!$C$172*'School Data '!J177+'School Data '!$C$182*'School Data '!J187+'School Data '!$C$192*'School Data '!J197)/SUM($D$3:$D$22))</f>
        <v>0</v>
      </c>
      <c r="M37" s="2"/>
      <c r="N37" s="143">
        <f ca="1">IF(AND(E39="",F39="",G39=""),"",E39+0.5*F39+G39)</f>
        <v>0</v>
      </c>
      <c r="O37" s="143"/>
      <c r="P37" s="143">
        <f ca="1">H39</f>
        <v>0</v>
      </c>
      <c r="Q37" s="143"/>
      <c r="R37" s="143">
        <f ca="1">J39</f>
        <v>0</v>
      </c>
      <c r="S37" s="143"/>
      <c r="T37" s="143">
        <f ca="1">K39</f>
        <v>0</v>
      </c>
      <c r="U37" s="143"/>
      <c r="V37" s="143">
        <f ca="1">I39</f>
        <v>0</v>
      </c>
      <c r="W37" s="143"/>
      <c r="Y37" s="68">
        <f t="shared" si="20"/>
        <v>11</v>
      </c>
      <c r="Z37" s="69" t="str">
        <f t="shared" ca="1" si="21"/>
        <v/>
      </c>
      <c r="AA37" s="26" t="str">
        <f t="shared" ca="1" si="22"/>
        <v/>
      </c>
      <c r="AB37" s="69" t="str">
        <f t="shared" ca="1" si="23"/>
        <v/>
      </c>
      <c r="AC37" s="26" t="str">
        <f t="shared" ca="1" si="24"/>
        <v/>
      </c>
      <c r="AD37" s="69" t="str">
        <f t="shared" ca="1" si="25"/>
        <v/>
      </c>
      <c r="AE37" s="26" t="str">
        <f t="shared" ca="1" si="26"/>
        <v/>
      </c>
      <c r="AF37" s="26" t="str">
        <f t="shared" ref="AF37" ca="1" si="50">AA13</f>
        <v/>
      </c>
      <c r="AG37" s="26" t="str">
        <f t="shared" ca="1" si="28"/>
        <v/>
      </c>
      <c r="AH37" s="26" t="str">
        <f t="shared" ca="1" si="29"/>
        <v/>
      </c>
      <c r="AJ37" s="68">
        <f t="shared" si="47"/>
        <v>11</v>
      </c>
      <c r="AK37" s="26" t="str">
        <f t="shared" ca="1" si="30"/>
        <v/>
      </c>
      <c r="AL37" s="26" t="str">
        <f t="shared" ca="1" si="31"/>
        <v/>
      </c>
      <c r="AM37" s="26" t="str">
        <f t="shared" ca="1" si="32"/>
        <v/>
      </c>
      <c r="AN37" s="26" t="str">
        <f t="shared" ca="1" si="33"/>
        <v/>
      </c>
      <c r="AO37" s="26" t="str">
        <f t="shared" ca="1" si="34"/>
        <v/>
      </c>
      <c r="AP37" s="26" t="str">
        <f t="shared" ca="1" si="36"/>
        <v/>
      </c>
    </row>
    <row r="38" spans="3:42">
      <c r="C38" s="137" t="str">
        <f t="shared" ref="C38:C39" si="51">C28</f>
        <v>Follow-up survey</v>
      </c>
      <c r="D38" s="137"/>
      <c r="E38" s="14">
        <f ca="1">IF(D23="","",('School Data '!$C$2*'School Data '!C9+'School Data '!$C$12*'School Data '!C19+'School Data '!$C$22*'School Data '!C29+'School Data '!$C$32*'School Data '!C39+'School Data '!$C$42*'School Data '!C49+'School Data '!$C$52*'School Data '!C59+'School Data '!$C$62*'School Data '!C69+'School Data '!$C$72*'School Data '!C79+'School Data '!$C$82*'School Data '!C89+'School Data '!$C$92*'School Data '!C99+'School Data '!$C$102*'School Data '!C109+'School Data '!$C$112*'School Data '!C119+'School Data '!$C$122*'School Data '!C129+'School Data '!$C$132*'School Data '!C139+'School Data '!$C$142*'School Data '!C149+'School Data '!$C$152*'School Data '!C159+'School Data '!$C$162*'School Data '!C169+'School Data '!$C$172*'School Data '!C179+'School Data '!$C$182*'School Data '!C189+'School Data '!$C$192*'School Data '!C199)/SUM($D$3:$D$22))</f>
        <v>0</v>
      </c>
      <c r="F38" s="14">
        <f ca="1">IF(D23="","",('School Data '!$C$2*'School Data '!D9+'School Data '!$C$12*'School Data '!D19+'School Data '!$C$22*'School Data '!D29+'School Data '!$C$32*'School Data '!D39+'School Data '!$C$42*'School Data '!D49+'School Data '!$C$52*'School Data '!D59+'School Data '!$C$62*'School Data '!D69+'School Data '!$C$72*'School Data '!D79+'School Data '!$C$82*'School Data '!D89+'School Data '!$C$92*'School Data '!D99+'School Data '!$C$102*'School Data '!D109+'School Data '!$C$112*'School Data '!D119+'School Data '!$C$122*'School Data '!D129+'School Data '!$C$132*'School Data '!D139+'School Data '!$C$142*'School Data '!D149+'School Data '!$C$152*'School Data '!D159+'School Data '!$C$162*'School Data '!D169+'School Data '!$C$172*'School Data '!D179+'School Data '!$C$182*'School Data '!D189+'School Data '!$C$192*'School Data '!D199)/SUM($D$3:$D$22))</f>
        <v>0</v>
      </c>
      <c r="G38" s="14">
        <f ca="1">IF(D23="","",('School Data '!$C$2*'School Data '!E9+'School Data '!$C$12*'School Data '!E19+'School Data '!$C$22*'School Data '!E29+'School Data '!$C$32*'School Data '!E39+'School Data '!$C$42*'School Data '!E49+'School Data '!$C$52*'School Data '!E59+'School Data '!$C$62*'School Data '!E69+'School Data '!$C$72*'School Data '!E79+'School Data '!$C$82*'School Data '!E89+'School Data '!$C$92*'School Data '!E99+'School Data '!$C$102*'School Data '!E109+'School Data '!$C$112*'School Data '!E119+'School Data '!$C$122*'School Data '!E129+'School Data '!$C$132*'School Data '!E139+'School Data '!$C$142*'School Data '!E149+'School Data '!$C$152*'School Data '!E159+'School Data '!$C$162*'School Data '!E169+'School Data '!$C$172*'School Data '!E179+'School Data '!$C$182*'School Data '!E189+'School Data '!$C$192*'School Data '!E199)/SUM($D$3:$D$22))</f>
        <v>0</v>
      </c>
      <c r="H38" s="14">
        <f ca="1">IF(D23="","",('School Data '!$C$2*'School Data '!F9+'School Data '!$C$12*'School Data '!F19+'School Data '!$C$22*'School Data '!F29+'School Data '!$C$32*'School Data '!F39+'School Data '!$C$42*'School Data '!F49+'School Data '!$C$52*'School Data '!F59+'School Data '!$C$62*'School Data '!F69+'School Data '!$C$72*'School Data '!F79+'School Data '!$C$82*'School Data '!F89+'School Data '!$C$92*'School Data '!F99+'School Data '!$C$102*'School Data '!F109+'School Data '!$C$112*'School Data '!F119+'School Data '!$C$122*'School Data '!F129+'School Data '!$C$132*'School Data '!F139+'School Data '!$C$142*'School Data '!F149+'School Data '!$C$152*'School Data '!F159+'School Data '!$C$162*'School Data '!F169+'School Data '!$C$172*'School Data '!F179+'School Data '!$C$182*'School Data '!F189+'School Data '!$C$192*'School Data '!F199)/SUM($D$3:$D$22))</f>
        <v>0</v>
      </c>
      <c r="I38" s="14">
        <f ca="1">IF(D23="","",('School Data '!$C$2*'School Data '!G9+'School Data '!$C$12*'School Data '!G19+'School Data '!$C$22*'School Data '!G29+'School Data '!$C$32*'School Data '!G39+'School Data '!$C$42*'School Data '!G49+'School Data '!$C$52*'School Data '!G59+'School Data '!$C$62*'School Data '!G69+'School Data '!$C$72*'School Data '!G79+'School Data '!$C$82*'School Data '!G89+'School Data '!$C$92*'School Data '!G99+'School Data '!$C$102*'School Data '!G109+'School Data '!$C$112*'School Data '!G119+'School Data '!$C$122*'School Data '!G129+'School Data '!$C$132*'School Data '!G139+'School Data '!$C$142*'School Data '!G149+'School Data '!$C$152*'School Data '!G159+'School Data '!$C$162*'School Data '!G169+'School Data '!$C$172*'School Data '!G179+'School Data '!$C$182*'School Data '!G189+'School Data '!$C$192*'School Data '!G199)/SUM($D$3:$D$22))</f>
        <v>0</v>
      </c>
      <c r="J38" s="14">
        <f ca="1">IF(D23="","",('School Data '!$C$2*'School Data '!H9+'School Data '!$C$12*'School Data '!H19+'School Data '!$C$22*'School Data '!H29+'School Data '!$C$32*'School Data '!H39+'School Data '!$C$42*'School Data '!H49+'School Data '!$C$52*'School Data '!H59+'School Data '!$C$62*'School Data '!H69+'School Data '!$C$72*'School Data '!H79+'School Data '!$C$82*'School Data '!H89+'School Data '!$C$92*'School Data '!H99+'School Data '!$C$102*'School Data '!H109+'School Data '!$C$112*'School Data '!H119+'School Data '!$C$122*'School Data '!H129+'School Data '!$C$132*'School Data '!H139+'School Data '!$C$142*'School Data '!H149+'School Data '!$C$152*'School Data '!H159+'School Data '!$C$162*'School Data '!H169+'School Data '!$C$172*'School Data '!H179+'School Data '!$C$182*'School Data '!H189+'School Data '!$C$192*'School Data '!H199)/SUM($D$3:$D$22))</f>
        <v>0</v>
      </c>
      <c r="K38" s="14">
        <f ca="1">IF(D23="","",('School Data '!$C$2*'School Data '!I9+'School Data '!$C$12*'School Data '!I19+'School Data '!$C$22*'School Data '!I29+'School Data '!$C$32*'School Data '!I39+'School Data '!$C$42*'School Data '!I49+'School Data '!$C$52*'School Data '!I59+'School Data '!$C$62*'School Data '!I69+'School Data '!$C$72*'School Data '!I79+'School Data '!$C$82*'School Data '!I89+'School Data '!$C$92*'School Data '!I99+'School Data '!$C$102*'School Data '!I109+'School Data '!$C$112*'School Data '!I119+'School Data '!$C$122*'School Data '!I129+'School Data '!$C$132*'School Data '!I139+'School Data '!$C$142*'School Data '!I149+'School Data '!$C$152*'School Data '!I159+'School Data '!$C$162*'School Data '!I169+'School Data '!$C$172*'School Data '!I179+'School Data '!$C$182*'School Data '!I189+'School Data '!$C$192*'School Data '!I199)/SUM($D$3:$D$22))</f>
        <v>0</v>
      </c>
      <c r="L38" s="14">
        <f ca="1">IF(D23="","",('School Data '!$C$2*'School Data '!J9+'School Data '!$C$12*'School Data '!J19+'School Data '!$C$22*'School Data '!J29+'School Data '!$C$32*'School Data '!J39+'School Data '!$C$42*'School Data '!J49+'School Data '!$C$52*'School Data '!J59+'School Data '!$C$62*'School Data '!J69+'School Data '!$C$72*'School Data '!J79+'School Data '!$C$82*'School Data '!J89+'School Data '!$C$92*'School Data '!J99+'School Data '!$C$102*'School Data '!J109+'School Data '!$C$112*'School Data '!J119+'School Data '!$C$122*'School Data '!J129+'School Data '!$C$132*'School Data '!J139+'School Data '!$C$142*'School Data '!J149+'School Data '!$C$152*'School Data '!J159+'School Data '!$C$162*'School Data '!J169+'School Data '!$C$172*'School Data '!J179+'School Data '!$C$182*'School Data '!J189+'School Data '!$C$192*'School Data '!J199)/SUM($D$3:$D$22))</f>
        <v>0</v>
      </c>
      <c r="M38" s="4"/>
      <c r="N38" s="4"/>
      <c r="O38" s="4"/>
      <c r="P38" s="4"/>
      <c r="Q38" s="4"/>
      <c r="R38" s="4"/>
      <c r="S38" s="4"/>
      <c r="T38" s="4"/>
      <c r="Y38" s="68">
        <f t="shared" si="20"/>
        <v>12</v>
      </c>
      <c r="Z38" s="69" t="str">
        <f t="shared" ca="1" si="21"/>
        <v/>
      </c>
      <c r="AA38" s="26" t="str">
        <f t="shared" ca="1" si="22"/>
        <v/>
      </c>
      <c r="AB38" s="69" t="str">
        <f t="shared" ca="1" si="23"/>
        <v/>
      </c>
      <c r="AC38" s="26" t="str">
        <f t="shared" ca="1" si="24"/>
        <v/>
      </c>
      <c r="AD38" s="69" t="str">
        <f t="shared" ca="1" si="25"/>
        <v/>
      </c>
      <c r="AE38" s="26" t="str">
        <f t="shared" ca="1" si="26"/>
        <v/>
      </c>
      <c r="AF38" s="26" t="str">
        <f t="shared" ref="AF38" ca="1" si="52">AA14</f>
        <v/>
      </c>
      <c r="AG38" s="26" t="str">
        <f t="shared" ca="1" si="28"/>
        <v/>
      </c>
      <c r="AH38" s="26" t="str">
        <f t="shared" ca="1" si="29"/>
        <v/>
      </c>
      <c r="AJ38" s="68">
        <f t="shared" si="47"/>
        <v>12</v>
      </c>
      <c r="AK38" s="26" t="str">
        <f t="shared" ca="1" si="30"/>
        <v/>
      </c>
      <c r="AL38" s="26" t="str">
        <f t="shared" ca="1" si="31"/>
        <v/>
      </c>
      <c r="AM38" s="26" t="str">
        <f t="shared" ca="1" si="32"/>
        <v/>
      </c>
      <c r="AN38" s="26" t="str">
        <f t="shared" ca="1" si="33"/>
        <v/>
      </c>
      <c r="AO38" s="26" t="str">
        <f t="shared" ca="1" si="34"/>
        <v/>
      </c>
      <c r="AP38" s="26" t="str">
        <f t="shared" ca="1" si="36"/>
        <v/>
      </c>
    </row>
    <row r="39" spans="3:42">
      <c r="C39" s="137" t="str">
        <f t="shared" si="51"/>
        <v>Mode Shift</v>
      </c>
      <c r="D39" s="137"/>
      <c r="E39" s="15">
        <f ca="1">IF(D23="","",SUMPRODUCT($D3:$D22,M3:M22)/SUM($D3:$D22))</f>
        <v>0</v>
      </c>
      <c r="F39" s="15">
        <f ca="1">IF(D23="","",SUMPRODUCT($D3:$D22,N3:N22)/SUM($D3:$D22))</f>
        <v>0</v>
      </c>
      <c r="G39" s="15">
        <f ca="1">IF(D23="","",SUMPRODUCT($D3:$D22,O3:O22)/SUM($D3:$D22))</f>
        <v>0</v>
      </c>
      <c r="H39" s="15">
        <f ca="1">IF(D23="","",SUMPRODUCT($D3:$D22,P3:P22)/SUM($D3:$D22))</f>
        <v>0</v>
      </c>
      <c r="I39" s="15">
        <f ca="1">IF(D23="","",SUMPRODUCT($D3:$D22,Q3:Q22)/SUM($D3:$D22))</f>
        <v>0</v>
      </c>
      <c r="J39" s="15">
        <f ca="1">IF(D23="","",SUMPRODUCT($D3:$D22,R3:R22)/SUM($D3:$D22))</f>
        <v>0</v>
      </c>
      <c r="K39" s="15">
        <f ca="1">IF(D23="","",SUMPRODUCT($D3:$D22,S3:S22)/SUM($D3:$D22))</f>
        <v>0</v>
      </c>
      <c r="L39" s="15">
        <f ca="1">IF(D23="","",SUMPRODUCT($D3:$D22,T3:T22)/SUM($D3:$D22))</f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68">
        <f t="shared" ref="Y39:Y46" si="53">A15</f>
        <v>13</v>
      </c>
      <c r="Z39" s="69" t="str">
        <f t="shared" ca="1" si="21"/>
        <v/>
      </c>
      <c r="AA39" s="26" t="str">
        <f t="shared" ref="AA39:AA46" ca="1" si="54">X15</f>
        <v/>
      </c>
      <c r="AB39" s="69" t="str">
        <f t="shared" ca="1" si="23"/>
        <v/>
      </c>
      <c r="AC39" s="26" t="str">
        <f t="shared" ca="1" si="24"/>
        <v/>
      </c>
      <c r="AD39" s="69" t="str">
        <f t="shared" ca="1" si="25"/>
        <v/>
      </c>
      <c r="AE39" s="26" t="str">
        <f t="shared" ca="1" si="26"/>
        <v/>
      </c>
      <c r="AF39" s="26" t="str">
        <f t="shared" ref="AF39:AF46" ca="1" si="55">AA15</f>
        <v/>
      </c>
      <c r="AG39" s="26" t="str">
        <f t="shared" ref="AG39:AG46" ca="1" si="56">AE15</f>
        <v/>
      </c>
      <c r="AH39" s="26" t="str">
        <f t="shared" ca="1" si="29"/>
        <v/>
      </c>
      <c r="AJ39" s="68">
        <f t="shared" si="47"/>
        <v>13</v>
      </c>
      <c r="AK39" s="26" t="str">
        <f t="shared" ca="1" si="30"/>
        <v/>
      </c>
      <c r="AL39" s="26" t="str">
        <f t="shared" ca="1" si="31"/>
        <v/>
      </c>
      <c r="AM39" s="26" t="str">
        <f t="shared" ca="1" si="32"/>
        <v/>
      </c>
      <c r="AN39" s="26" t="str">
        <f t="shared" ca="1" si="33"/>
        <v/>
      </c>
      <c r="AO39" s="26" t="str">
        <f t="shared" ca="1" si="34"/>
        <v/>
      </c>
      <c r="AP39" s="26" t="str">
        <f t="shared" ca="1" si="36"/>
        <v/>
      </c>
    </row>
    <row r="40" spans="3:42">
      <c r="C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68">
        <f t="shared" si="53"/>
        <v>14</v>
      </c>
      <c r="Z40" s="69" t="str">
        <f t="shared" ca="1" si="21"/>
        <v/>
      </c>
      <c r="AA40" s="26" t="str">
        <f t="shared" ca="1" si="54"/>
        <v/>
      </c>
      <c r="AB40" s="69" t="str">
        <f t="shared" ca="1" si="23"/>
        <v/>
      </c>
      <c r="AC40" s="26" t="str">
        <f t="shared" ca="1" si="24"/>
        <v/>
      </c>
      <c r="AD40" s="69" t="str">
        <f t="shared" ca="1" si="25"/>
        <v/>
      </c>
      <c r="AE40" s="26" t="str">
        <f t="shared" ca="1" si="26"/>
        <v/>
      </c>
      <c r="AF40" s="26" t="str">
        <f t="shared" ca="1" si="55"/>
        <v/>
      </c>
      <c r="AG40" s="26" t="str">
        <f t="shared" ca="1" si="56"/>
        <v/>
      </c>
      <c r="AH40" s="26" t="str">
        <f t="shared" ca="1" si="29"/>
        <v/>
      </c>
      <c r="AJ40" s="68">
        <f t="shared" si="47"/>
        <v>14</v>
      </c>
      <c r="AK40" s="26" t="str">
        <f t="shared" ca="1" si="30"/>
        <v/>
      </c>
      <c r="AL40" s="26" t="str">
        <f t="shared" ca="1" si="31"/>
        <v/>
      </c>
      <c r="AM40" s="26" t="str">
        <f t="shared" ca="1" si="32"/>
        <v/>
      </c>
      <c r="AN40" s="26" t="str">
        <f t="shared" ca="1" si="33"/>
        <v/>
      </c>
      <c r="AO40" s="26" t="str">
        <f t="shared" ca="1" si="34"/>
        <v/>
      </c>
      <c r="AP40" s="26" t="str">
        <f t="shared" ca="1" si="36"/>
        <v/>
      </c>
    </row>
    <row r="41" spans="3:42">
      <c r="C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Y41" s="68">
        <f t="shared" si="53"/>
        <v>15</v>
      </c>
      <c r="Z41" s="69" t="str">
        <f t="shared" ca="1" si="21"/>
        <v/>
      </c>
      <c r="AA41" s="26" t="str">
        <f t="shared" ca="1" si="54"/>
        <v/>
      </c>
      <c r="AB41" s="69" t="str">
        <f t="shared" ca="1" si="23"/>
        <v/>
      </c>
      <c r="AC41" s="26" t="str">
        <f t="shared" ca="1" si="24"/>
        <v/>
      </c>
      <c r="AD41" s="69" t="str">
        <f t="shared" ca="1" si="25"/>
        <v/>
      </c>
      <c r="AE41" s="26" t="str">
        <f t="shared" ca="1" si="26"/>
        <v/>
      </c>
      <c r="AF41" s="26" t="str">
        <f t="shared" ca="1" si="55"/>
        <v/>
      </c>
      <c r="AG41" s="26" t="str">
        <f t="shared" ca="1" si="56"/>
        <v/>
      </c>
      <c r="AH41" s="26" t="str">
        <f t="shared" ca="1" si="29"/>
        <v/>
      </c>
      <c r="AJ41" s="68">
        <f t="shared" si="47"/>
        <v>15</v>
      </c>
      <c r="AK41" s="26" t="str">
        <f t="shared" ca="1" si="30"/>
        <v/>
      </c>
      <c r="AL41" s="26" t="str">
        <f t="shared" ca="1" si="31"/>
        <v/>
      </c>
      <c r="AM41" s="26" t="str">
        <f t="shared" ca="1" si="32"/>
        <v/>
      </c>
      <c r="AN41" s="26" t="str">
        <f t="shared" ca="1" si="33"/>
        <v/>
      </c>
      <c r="AO41" s="26" t="str">
        <f t="shared" ca="1" si="34"/>
        <v/>
      </c>
      <c r="AP41" s="26" t="str">
        <f t="shared" ca="1" si="36"/>
        <v/>
      </c>
    </row>
    <row r="42" spans="3:42">
      <c r="C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Y42" s="68">
        <f t="shared" si="53"/>
        <v>16</v>
      </c>
      <c r="Z42" s="69" t="str">
        <f t="shared" ca="1" si="21"/>
        <v/>
      </c>
      <c r="AA42" s="26" t="str">
        <f t="shared" ca="1" si="54"/>
        <v/>
      </c>
      <c r="AB42" s="69" t="str">
        <f t="shared" ca="1" si="23"/>
        <v/>
      </c>
      <c r="AC42" s="26" t="str">
        <f t="shared" ca="1" si="24"/>
        <v/>
      </c>
      <c r="AD42" s="69" t="str">
        <f t="shared" ca="1" si="25"/>
        <v/>
      </c>
      <c r="AE42" s="26" t="str">
        <f t="shared" ca="1" si="26"/>
        <v/>
      </c>
      <c r="AF42" s="26" t="str">
        <f t="shared" ca="1" si="55"/>
        <v/>
      </c>
      <c r="AG42" s="26" t="str">
        <f t="shared" ca="1" si="56"/>
        <v/>
      </c>
      <c r="AH42" s="26" t="str">
        <f t="shared" ca="1" si="29"/>
        <v/>
      </c>
      <c r="AJ42" s="68">
        <f t="shared" si="47"/>
        <v>16</v>
      </c>
      <c r="AK42" s="26" t="str">
        <f t="shared" ca="1" si="30"/>
        <v/>
      </c>
      <c r="AL42" s="26" t="str">
        <f t="shared" ca="1" si="31"/>
        <v/>
      </c>
      <c r="AM42" s="26" t="str">
        <f t="shared" ca="1" si="32"/>
        <v/>
      </c>
      <c r="AN42" s="26" t="str">
        <f t="shared" ca="1" si="33"/>
        <v/>
      </c>
      <c r="AO42" s="26" t="str">
        <f t="shared" ca="1" si="34"/>
        <v/>
      </c>
      <c r="AP42" s="26" t="str">
        <f t="shared" ca="1" si="36"/>
        <v/>
      </c>
    </row>
    <row r="43" spans="3:42">
      <c r="C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Y43" s="68">
        <f t="shared" si="53"/>
        <v>17</v>
      </c>
      <c r="Z43" s="69" t="str">
        <f t="shared" ca="1" si="21"/>
        <v/>
      </c>
      <c r="AA43" s="26" t="str">
        <f t="shared" ca="1" si="54"/>
        <v/>
      </c>
      <c r="AB43" s="69" t="str">
        <f t="shared" ca="1" si="23"/>
        <v/>
      </c>
      <c r="AC43" s="26" t="str">
        <f t="shared" ca="1" si="24"/>
        <v/>
      </c>
      <c r="AD43" s="69" t="str">
        <f t="shared" ca="1" si="25"/>
        <v/>
      </c>
      <c r="AE43" s="26" t="str">
        <f t="shared" ca="1" si="26"/>
        <v/>
      </c>
      <c r="AF43" s="26" t="str">
        <f t="shared" ca="1" si="55"/>
        <v/>
      </c>
      <c r="AG43" s="26" t="str">
        <f t="shared" ca="1" si="56"/>
        <v/>
      </c>
      <c r="AH43" s="26" t="str">
        <f t="shared" ca="1" si="29"/>
        <v/>
      </c>
      <c r="AJ43" s="68">
        <f t="shared" si="47"/>
        <v>17</v>
      </c>
      <c r="AK43" s="26" t="str">
        <f t="shared" ca="1" si="30"/>
        <v/>
      </c>
      <c r="AL43" s="26" t="str">
        <f t="shared" ca="1" si="31"/>
        <v/>
      </c>
      <c r="AM43" s="26" t="str">
        <f t="shared" ca="1" si="32"/>
        <v/>
      </c>
      <c r="AN43" s="26" t="str">
        <f t="shared" ca="1" si="33"/>
        <v/>
      </c>
      <c r="AO43" s="26" t="str">
        <f t="shared" ca="1" si="34"/>
        <v/>
      </c>
      <c r="AP43" s="26" t="str">
        <f t="shared" ca="1" si="36"/>
        <v/>
      </c>
    </row>
    <row r="44" spans="3:42">
      <c r="E44" s="9"/>
      <c r="F44" s="9"/>
      <c r="G44" s="9"/>
      <c r="H44" s="9"/>
      <c r="I44" s="9"/>
      <c r="J44" s="9"/>
      <c r="K44" s="9"/>
      <c r="L44" s="9"/>
      <c r="M44" s="4"/>
      <c r="N44" s="4"/>
      <c r="O44" s="4"/>
      <c r="P44" s="4"/>
      <c r="Q44" s="4"/>
      <c r="R44" s="4"/>
      <c r="S44" s="4"/>
      <c r="T44" s="4"/>
      <c r="Y44" s="68">
        <f t="shared" si="53"/>
        <v>18</v>
      </c>
      <c r="Z44" s="69" t="str">
        <f t="shared" ca="1" si="21"/>
        <v/>
      </c>
      <c r="AA44" s="26" t="str">
        <f t="shared" ca="1" si="54"/>
        <v/>
      </c>
      <c r="AB44" s="69" t="str">
        <f t="shared" ca="1" si="23"/>
        <v/>
      </c>
      <c r="AC44" s="26" t="str">
        <f t="shared" ca="1" si="24"/>
        <v/>
      </c>
      <c r="AD44" s="69" t="str">
        <f t="shared" ca="1" si="25"/>
        <v/>
      </c>
      <c r="AE44" s="26" t="str">
        <f t="shared" ca="1" si="26"/>
        <v/>
      </c>
      <c r="AF44" s="26" t="str">
        <f t="shared" ca="1" si="55"/>
        <v/>
      </c>
      <c r="AG44" s="26" t="str">
        <f t="shared" ca="1" si="56"/>
        <v/>
      </c>
      <c r="AH44" s="26" t="str">
        <f t="shared" ca="1" si="29"/>
        <v/>
      </c>
      <c r="AJ44" s="68">
        <f t="shared" si="47"/>
        <v>18</v>
      </c>
      <c r="AK44" s="26" t="str">
        <f t="shared" ca="1" si="30"/>
        <v/>
      </c>
      <c r="AL44" s="26" t="str">
        <f t="shared" ca="1" si="31"/>
        <v/>
      </c>
      <c r="AM44" s="26" t="str">
        <f t="shared" ca="1" si="32"/>
        <v/>
      </c>
      <c r="AN44" s="26" t="str">
        <f t="shared" ca="1" si="33"/>
        <v/>
      </c>
      <c r="AO44" s="26" t="str">
        <f t="shared" ca="1" si="34"/>
        <v/>
      </c>
      <c r="AP44" s="26" t="str">
        <f t="shared" ca="1" si="36"/>
        <v/>
      </c>
    </row>
    <row r="45" spans="3:42"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4"/>
      <c r="R45" s="4"/>
      <c r="S45" s="4"/>
      <c r="T45" s="4"/>
      <c r="Y45" s="68">
        <f t="shared" si="53"/>
        <v>19</v>
      </c>
      <c r="Z45" s="69" t="str">
        <f t="shared" ca="1" si="21"/>
        <v/>
      </c>
      <c r="AA45" s="26" t="str">
        <f t="shared" ca="1" si="54"/>
        <v/>
      </c>
      <c r="AB45" s="69" t="str">
        <f t="shared" ca="1" si="23"/>
        <v/>
      </c>
      <c r="AC45" s="26" t="str">
        <f t="shared" ca="1" si="24"/>
        <v/>
      </c>
      <c r="AD45" s="69" t="str">
        <f t="shared" ca="1" si="25"/>
        <v/>
      </c>
      <c r="AE45" s="26" t="str">
        <f t="shared" ca="1" si="26"/>
        <v/>
      </c>
      <c r="AF45" s="26" t="str">
        <f t="shared" ca="1" si="55"/>
        <v/>
      </c>
      <c r="AG45" s="26" t="str">
        <f t="shared" ca="1" si="56"/>
        <v/>
      </c>
      <c r="AH45" s="26" t="str">
        <f t="shared" ca="1" si="29"/>
        <v/>
      </c>
      <c r="AJ45" s="68">
        <f t="shared" si="47"/>
        <v>19</v>
      </c>
      <c r="AK45" s="26" t="str">
        <f t="shared" ca="1" si="30"/>
        <v/>
      </c>
      <c r="AL45" s="26" t="str">
        <f t="shared" ca="1" si="31"/>
        <v/>
      </c>
      <c r="AM45" s="26" t="str">
        <f t="shared" ca="1" si="32"/>
        <v/>
      </c>
      <c r="AN45" s="26" t="str">
        <f t="shared" ca="1" si="33"/>
        <v/>
      </c>
      <c r="AO45" s="26" t="str">
        <f t="shared" ca="1" si="34"/>
        <v/>
      </c>
      <c r="AP45" s="26" t="str">
        <f t="shared" ca="1" si="36"/>
        <v/>
      </c>
    </row>
    <row r="46" spans="3:42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Y46" s="68">
        <f t="shared" si="53"/>
        <v>20</v>
      </c>
      <c r="Z46" s="69" t="str">
        <f t="shared" ca="1" si="21"/>
        <v/>
      </c>
      <c r="AA46" s="26" t="str">
        <f t="shared" ca="1" si="54"/>
        <v/>
      </c>
      <c r="AB46" s="69" t="str">
        <f t="shared" ca="1" si="23"/>
        <v/>
      </c>
      <c r="AC46" s="26" t="str">
        <f t="shared" ca="1" si="24"/>
        <v/>
      </c>
      <c r="AD46" s="69" t="str">
        <f t="shared" ca="1" si="25"/>
        <v/>
      </c>
      <c r="AE46" s="26" t="str">
        <f t="shared" ca="1" si="26"/>
        <v/>
      </c>
      <c r="AF46" s="26" t="str">
        <f t="shared" ca="1" si="55"/>
        <v/>
      </c>
      <c r="AG46" s="26" t="str">
        <f t="shared" ca="1" si="56"/>
        <v/>
      </c>
      <c r="AH46" s="26" t="str">
        <f t="shared" ca="1" si="29"/>
        <v/>
      </c>
      <c r="AJ46" s="68">
        <f t="shared" si="47"/>
        <v>20</v>
      </c>
      <c r="AK46" s="26" t="str">
        <f t="shared" ca="1" si="30"/>
        <v/>
      </c>
      <c r="AL46" s="26" t="str">
        <f t="shared" ca="1" si="31"/>
        <v/>
      </c>
      <c r="AM46" s="26" t="str">
        <f t="shared" ca="1" si="32"/>
        <v/>
      </c>
      <c r="AN46" s="26" t="str">
        <f t="shared" ca="1" si="33"/>
        <v/>
      </c>
      <c r="AO46" s="26" t="str">
        <f t="shared" ca="1" si="34"/>
        <v/>
      </c>
      <c r="AP46" s="26" t="str">
        <f t="shared" ca="1" si="36"/>
        <v/>
      </c>
    </row>
    <row r="47" spans="3:42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Y47" s="27" t="s">
        <v>37</v>
      </c>
      <c r="Z47" s="84" t="str">
        <f ca="1">IF(SUM(Z27:Z46)=0,"",SUM(Z27:Z46))</f>
        <v/>
      </c>
      <c r="AA47" s="28" t="str">
        <f t="shared" ref="AA47:AH47" ca="1" si="57">IF(SUM(AA27:AA46)=0,"",SUM(AA27:AA46))</f>
        <v/>
      </c>
      <c r="AB47" s="84" t="str">
        <f t="shared" ca="1" si="57"/>
        <v/>
      </c>
      <c r="AC47" s="28" t="str">
        <f t="shared" ca="1" si="57"/>
        <v/>
      </c>
      <c r="AD47" s="84" t="str">
        <f t="shared" ca="1" si="57"/>
        <v/>
      </c>
      <c r="AE47" s="28" t="str">
        <f t="shared" ca="1" si="57"/>
        <v/>
      </c>
      <c r="AF47" s="28" t="str">
        <f t="shared" ca="1" si="57"/>
        <v/>
      </c>
      <c r="AG47" s="28" t="str">
        <f t="shared" ca="1" si="57"/>
        <v/>
      </c>
      <c r="AH47" s="28" t="str">
        <f t="shared" ca="1" si="57"/>
        <v/>
      </c>
      <c r="AJ47" s="27" t="s">
        <v>37</v>
      </c>
      <c r="AK47" s="28" t="str">
        <f t="shared" ref="AK47" ca="1" si="58">IF(SUM(AK27:AK46)=0,"",SUM(AK27:AK46))</f>
        <v/>
      </c>
      <c r="AL47" s="28" t="str">
        <f t="shared" ref="AL47" ca="1" si="59">IF(SUM(AL27:AL46)=0,"",SUM(AL27:AL46))</f>
        <v/>
      </c>
      <c r="AM47" s="28" t="str">
        <f t="shared" ref="AM47" ca="1" si="60">IF(SUM(AM27:AM46)=0,"",SUM(AM27:AM46))</f>
        <v/>
      </c>
      <c r="AN47" s="28" t="str">
        <f t="shared" ref="AN47" ca="1" si="61">IF(SUM(AN27:AN46)=0,"",SUM(AN27:AN46))</f>
        <v/>
      </c>
      <c r="AO47" s="28" t="str">
        <f t="shared" ref="AO47" ca="1" si="62">IF(SUM(AO27:AO46)=0,"",SUM(AO27:AO46))</f>
        <v/>
      </c>
      <c r="AP47" s="28" t="str">
        <f t="shared" ref="AP47" ca="1" si="63">IF(SUM(AP27:AP46)=0,"",SUM(AP27:AP46))</f>
        <v/>
      </c>
    </row>
    <row r="48" spans="3:42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Y48" s="27" t="s">
        <v>38</v>
      </c>
      <c r="Z48" s="84" t="str">
        <f ca="1">IF(Z47="","",AVERAGE(Z27:Z46))</f>
        <v/>
      </c>
      <c r="AA48" s="28" t="str">
        <f t="shared" ref="AA48:AH48" ca="1" si="64">IF(AA47="","",AVERAGE(AA27:AA46))</f>
        <v/>
      </c>
      <c r="AB48" s="84" t="str">
        <f t="shared" ca="1" si="64"/>
        <v/>
      </c>
      <c r="AC48" s="28" t="str">
        <f t="shared" ca="1" si="64"/>
        <v/>
      </c>
      <c r="AD48" s="84" t="str">
        <f t="shared" ca="1" si="64"/>
        <v/>
      </c>
      <c r="AE48" s="28" t="str">
        <f t="shared" ca="1" si="64"/>
        <v/>
      </c>
      <c r="AF48" s="28" t="str">
        <f t="shared" ca="1" si="64"/>
        <v/>
      </c>
      <c r="AG48" s="28" t="str">
        <f t="shared" ca="1" si="64"/>
        <v/>
      </c>
      <c r="AH48" s="28" t="str">
        <f t="shared" ca="1" si="64"/>
        <v/>
      </c>
      <c r="AJ48" s="27" t="s">
        <v>38</v>
      </c>
      <c r="AK48" s="28" t="str">
        <f t="shared" ref="AK48" ca="1" si="65">IF(AK47="","",AVERAGE(AK27:AK46))</f>
        <v/>
      </c>
      <c r="AL48" s="28" t="str">
        <f t="shared" ref="AL48" ca="1" si="66">IF(AL47="","",AVERAGE(AL27:AL46))</f>
        <v/>
      </c>
      <c r="AM48" s="28" t="str">
        <f t="shared" ref="AM48" ca="1" si="67">IF(AM47="","",AVERAGE(AM27:AM46))</f>
        <v/>
      </c>
      <c r="AN48" s="28" t="str">
        <f t="shared" ref="AN48" ca="1" si="68">IF(AN47="","",AVERAGE(AN27:AN46))</f>
        <v/>
      </c>
      <c r="AO48" s="28" t="str">
        <f t="shared" ref="AO48" ca="1" si="69">IF(AO47="","",AVERAGE(AO27:AO46))</f>
        <v/>
      </c>
      <c r="AP48" s="28" t="str">
        <f t="shared" ref="AP48" ca="1" si="70">IF(AP47="","",AVERAGE(AP27:AP46))</f>
        <v/>
      </c>
    </row>
    <row r="49" spans="4:34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4:34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4:34" ht="15">
      <c r="D51" s="2"/>
      <c r="E51" s="2"/>
      <c r="F51" s="2"/>
      <c r="G51" s="2"/>
      <c r="H51" s="2"/>
      <c r="I51" s="2"/>
      <c r="J51" s="2"/>
      <c r="K51" s="2"/>
      <c r="L51" s="2"/>
      <c r="Y51" s="170" t="s">
        <v>97</v>
      </c>
      <c r="Z51" s="171"/>
      <c r="AA51" s="171"/>
      <c r="AB51" s="171"/>
      <c r="AC51" s="171"/>
      <c r="AD51" s="171"/>
      <c r="AE51" s="171"/>
      <c r="AF51" s="171"/>
    </row>
    <row r="52" spans="4:34" ht="59.25" customHeight="1">
      <c r="Y52" s="16"/>
      <c r="Z52" s="22" t="s">
        <v>45</v>
      </c>
      <c r="AA52" s="22" t="s">
        <v>46</v>
      </c>
      <c r="AB52" s="22" t="s">
        <v>47</v>
      </c>
      <c r="AC52" s="22" t="s">
        <v>48</v>
      </c>
      <c r="AD52" s="22" t="s">
        <v>49</v>
      </c>
      <c r="AE52" s="22" t="s">
        <v>50</v>
      </c>
      <c r="AF52" s="22" t="s">
        <v>51</v>
      </c>
      <c r="AG52" s="3"/>
    </row>
    <row r="53" spans="4:34">
      <c r="Y53" s="169" t="str">
        <f>IF(B3="","",B3)</f>
        <v/>
      </c>
      <c r="Z53" s="167">
        <f ca="1">IF(D23="","",SUM(D3:D22))</f>
        <v>408</v>
      </c>
      <c r="AA53" s="185" t="str">
        <f ca="1">IF(AB53="","",AB53/(190*1.8))</f>
        <v/>
      </c>
      <c r="AB53" s="167" t="str">
        <f ca="1">Z47</f>
        <v/>
      </c>
      <c r="AC53" s="168" t="str">
        <f ca="1">IF(AB53="","",AB53/4605.27072352659)</f>
        <v/>
      </c>
      <c r="AD53" s="168" t="str">
        <f ca="1">IF(AB53="","",AB53/115104.191616766)</f>
        <v/>
      </c>
      <c r="AE53" s="167" t="str">
        <f ca="1">IF(AB47="","",AB47*14)</f>
        <v/>
      </c>
      <c r="AF53" s="167" t="str">
        <f ca="1">IF(AD47="","",AD47*7.5)</f>
        <v/>
      </c>
    </row>
    <row r="54" spans="4:34">
      <c r="Y54" s="169"/>
      <c r="Z54" s="166"/>
      <c r="AA54" s="185"/>
      <c r="AB54" s="166"/>
      <c r="AC54" s="168"/>
      <c r="AD54" s="168"/>
      <c r="AE54" s="166"/>
      <c r="AF54" s="166"/>
    </row>
    <row r="59" spans="4:34">
      <c r="Y59" s="23" t="s">
        <v>98</v>
      </c>
    </row>
    <row r="60" spans="4:34"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4:34" ht="15">
      <c r="Y61" s="159" t="s">
        <v>54</v>
      </c>
      <c r="Z61" s="159"/>
      <c r="AA61" s="160">
        <f ca="1">SUM(X$3:X$22)</f>
        <v>0</v>
      </c>
      <c r="AB61" s="182"/>
      <c r="AC61" s="31" t="s">
        <v>53</v>
      </c>
      <c r="AD61" s="30">
        <f ca="1">SUM(Y$3:Y$22)</f>
        <v>0</v>
      </c>
      <c r="AE61" s="56" t="s">
        <v>53</v>
      </c>
      <c r="AF61" s="30">
        <f ca="1">SUM(Z$3:Z$22)</f>
        <v>0</v>
      </c>
      <c r="AG61" s="56" t="s">
        <v>58</v>
      </c>
      <c r="AH61" s="59">
        <f ca="1">AA61+AD61+AF61</f>
        <v>0</v>
      </c>
    </row>
    <row r="62" spans="4:34" ht="14.25" customHeight="1">
      <c r="Y62" s="32"/>
      <c r="Z62" s="32"/>
      <c r="AA62" s="161" t="s">
        <v>55</v>
      </c>
      <c r="AB62" s="161"/>
      <c r="AC62" s="32"/>
      <c r="AD62" s="162" t="s">
        <v>56</v>
      </c>
      <c r="AE62" s="33"/>
      <c r="AF62" s="162" t="s">
        <v>57</v>
      </c>
      <c r="AG62" s="57"/>
      <c r="AH62" s="32"/>
    </row>
    <row r="63" spans="4:34">
      <c r="Y63" s="32"/>
      <c r="Z63" s="32"/>
      <c r="AA63" s="161"/>
      <c r="AB63" s="161"/>
      <c r="AC63" s="32"/>
      <c r="AD63" s="162"/>
      <c r="AE63" s="33"/>
      <c r="AF63" s="162"/>
      <c r="AG63" s="57"/>
      <c r="AH63" s="32"/>
    </row>
    <row r="64" spans="4:34"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3:34" ht="15">
      <c r="Y65" s="151" t="s">
        <v>59</v>
      </c>
      <c r="Z65" s="151"/>
      <c r="AA65" s="152">
        <f ca="1">SUM(AJ$3:AJ$22,AM$3:AM$22)</f>
        <v>0</v>
      </c>
      <c r="AB65" s="163"/>
      <c r="AC65" s="35" t="s">
        <v>53</v>
      </c>
      <c r="AD65" s="34">
        <f ca="1">SUM(AK$3:AK$22,AN$3:AN$22)</f>
        <v>0</v>
      </c>
      <c r="AE65" s="35"/>
      <c r="AF65" s="35"/>
      <c r="AG65" s="58" t="s">
        <v>58</v>
      </c>
      <c r="AH65" s="60">
        <f ca="1">AA65+AD65</f>
        <v>0</v>
      </c>
    </row>
    <row r="66" spans="3:34">
      <c r="Y66" s="35"/>
      <c r="Z66" s="35"/>
      <c r="AA66" s="153" t="s">
        <v>12</v>
      </c>
      <c r="AB66" s="153"/>
      <c r="AC66" s="35"/>
      <c r="AD66" s="153" t="s">
        <v>13</v>
      </c>
      <c r="AE66" s="153"/>
      <c r="AF66" s="35"/>
      <c r="AG66" s="35"/>
      <c r="AH66" s="35"/>
    </row>
    <row r="67" spans="3:34">
      <c r="Y67" s="35"/>
      <c r="Z67" s="35"/>
      <c r="AA67" s="153"/>
      <c r="AB67" s="153"/>
      <c r="AC67" s="35"/>
      <c r="AD67" s="153"/>
      <c r="AE67" s="153"/>
      <c r="AF67" s="35"/>
      <c r="AG67" s="35"/>
      <c r="AH67" s="35"/>
    </row>
    <row r="68" spans="3:34"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3:34" ht="15">
      <c r="Y69" s="151" t="s">
        <v>59</v>
      </c>
      <c r="Z69" s="151"/>
      <c r="AA69" s="152">
        <f ca="1">SUM(AL$3:AL$22)</f>
        <v>0</v>
      </c>
      <c r="AB69" s="163"/>
      <c r="AC69" s="35" t="s">
        <v>53</v>
      </c>
      <c r="AD69" s="51">
        <f ca="1">SUM(AO$3:AO$22)</f>
        <v>0</v>
      </c>
      <c r="AE69" s="37"/>
      <c r="AF69" s="35"/>
      <c r="AG69" s="58" t="s">
        <v>58</v>
      </c>
      <c r="AH69" s="60">
        <f ca="1">AA69+AD69</f>
        <v>0</v>
      </c>
    </row>
    <row r="70" spans="3:34">
      <c r="Y70" s="35"/>
      <c r="Z70" s="35"/>
      <c r="AA70" s="153" t="s">
        <v>70</v>
      </c>
      <c r="AB70" s="153"/>
      <c r="AC70" s="35"/>
      <c r="AD70" s="153" t="s">
        <v>74</v>
      </c>
      <c r="AE70" s="153"/>
      <c r="AF70" s="164"/>
      <c r="AG70" s="165"/>
      <c r="AH70" s="35"/>
    </row>
    <row r="71" spans="3:34">
      <c r="Y71" s="35"/>
      <c r="Z71" s="35"/>
      <c r="AA71" s="153"/>
      <c r="AB71" s="153"/>
      <c r="AC71" s="35"/>
      <c r="AD71" s="153"/>
      <c r="AE71" s="153"/>
      <c r="AF71" s="165"/>
      <c r="AG71" s="165"/>
      <c r="AH71" s="35"/>
    </row>
    <row r="73" spans="3:34">
      <c r="Y73" s="154" t="s">
        <v>60</v>
      </c>
      <c r="Z73" s="154"/>
      <c r="AA73" s="155" t="s">
        <v>61</v>
      </c>
      <c r="AB73" s="155"/>
      <c r="AC73" s="155"/>
      <c r="AD73" s="39" t="s">
        <v>58</v>
      </c>
      <c r="AE73" s="41">
        <f ca="1">AH61</f>
        <v>0</v>
      </c>
      <c r="AF73" s="38"/>
      <c r="AG73" s="39" t="s">
        <v>58</v>
      </c>
      <c r="AH73" s="156" t="str">
        <f ca="1">IF(AE74=0,"N/A",AH61/AH65)</f>
        <v>N/A</v>
      </c>
    </row>
    <row r="74" spans="3:34">
      <c r="Y74" s="36"/>
      <c r="Z74" s="36"/>
      <c r="AA74" s="158" t="s">
        <v>23</v>
      </c>
      <c r="AB74" s="158"/>
      <c r="AC74" s="158"/>
      <c r="AD74" s="36"/>
      <c r="AE74" s="40">
        <f ca="1">AH65</f>
        <v>0</v>
      </c>
      <c r="AF74" s="36"/>
      <c r="AG74" s="36"/>
      <c r="AH74" s="157"/>
    </row>
    <row r="75" spans="3:34" ht="26.45" customHeight="1">
      <c r="AH75" s="55"/>
    </row>
    <row r="76" spans="3:34" ht="15"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Y76" s="23" t="s">
        <v>99</v>
      </c>
    </row>
    <row r="77" spans="3:34" ht="14.1" customHeight="1">
      <c r="C77" s="137"/>
      <c r="D77" s="144"/>
      <c r="E77" s="141" t="str">
        <f>E33</f>
        <v>Walked</v>
      </c>
      <c r="F77" s="141" t="str">
        <f t="shared" ref="F77:L77" si="71">F33</f>
        <v>Walked part-way</v>
      </c>
      <c r="G77" s="141" t="str">
        <f t="shared" si="71"/>
        <v>Bicycle</v>
      </c>
      <c r="H77" s="141" t="str">
        <f t="shared" si="71"/>
        <v>School Bus</v>
      </c>
      <c r="I77" s="141" t="str">
        <f t="shared" si="71"/>
        <v>Public Transit</v>
      </c>
      <c r="J77" s="141" t="str">
        <f t="shared" si="71"/>
        <v>Carpool</v>
      </c>
      <c r="K77" s="141" t="str">
        <f t="shared" si="71"/>
        <v>Car</v>
      </c>
      <c r="L77" s="141" t="str">
        <f t="shared" si="71"/>
        <v>Other</v>
      </c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3:34">
      <c r="C78" s="144"/>
      <c r="D78" s="144"/>
      <c r="E78" s="142"/>
      <c r="F78" s="142"/>
      <c r="G78" s="142"/>
      <c r="H78" s="142"/>
      <c r="I78" s="142"/>
      <c r="J78" s="142"/>
      <c r="K78" s="142"/>
      <c r="L78" s="142"/>
      <c r="Y78" s="159" t="s">
        <v>54</v>
      </c>
      <c r="Z78" s="159"/>
      <c r="AA78" s="160">
        <f ca="1">SUM(AB$3:AB$22)</f>
        <v>0</v>
      </c>
      <c r="AB78" s="160"/>
      <c r="AC78" s="31" t="s">
        <v>53</v>
      </c>
      <c r="AD78" s="71">
        <f ca="1">SUM(AC$3:AC$22)</f>
        <v>0</v>
      </c>
      <c r="AE78" s="56" t="s">
        <v>53</v>
      </c>
      <c r="AF78" s="71">
        <f ca="1">SUM(AD$3:AD$22)</f>
        <v>0</v>
      </c>
      <c r="AG78" s="56" t="s">
        <v>58</v>
      </c>
      <c r="AH78" s="59">
        <f ca="1">AA78+AD78+AF78</f>
        <v>0</v>
      </c>
    </row>
    <row r="79" spans="3:34" ht="14.1" customHeight="1">
      <c r="C79" s="144"/>
      <c r="D79" s="144"/>
      <c r="E79" s="142"/>
      <c r="F79" s="142"/>
      <c r="G79" s="142"/>
      <c r="H79" s="142"/>
      <c r="I79" s="142"/>
      <c r="J79" s="142"/>
      <c r="K79" s="142"/>
      <c r="L79" s="142"/>
      <c r="Y79" s="32"/>
      <c r="Z79" s="32"/>
      <c r="AA79" s="161" t="s">
        <v>55</v>
      </c>
      <c r="AB79" s="161"/>
      <c r="AC79" s="32"/>
      <c r="AD79" s="162" t="s">
        <v>56</v>
      </c>
      <c r="AE79" s="70"/>
      <c r="AF79" s="162" t="s">
        <v>57</v>
      </c>
      <c r="AG79" s="57"/>
      <c r="AH79" s="32"/>
    </row>
    <row r="80" spans="3:34">
      <c r="C80" s="144"/>
      <c r="D80" s="144"/>
      <c r="E80" s="142"/>
      <c r="F80" s="142"/>
      <c r="G80" s="142"/>
      <c r="H80" s="142"/>
      <c r="I80" s="142"/>
      <c r="J80" s="142"/>
      <c r="K80" s="142"/>
      <c r="L80" s="142"/>
      <c r="Y80" s="32"/>
      <c r="Z80" s="32"/>
      <c r="AA80" s="161"/>
      <c r="AB80" s="161"/>
      <c r="AC80" s="32"/>
      <c r="AD80" s="162"/>
      <c r="AE80" s="70"/>
      <c r="AF80" s="162"/>
      <c r="AG80" s="57"/>
      <c r="AH80" s="32"/>
    </row>
    <row r="81" spans="3:34" ht="14.1" customHeight="1">
      <c r="C81" s="187" t="s">
        <v>113</v>
      </c>
      <c r="D81" s="187"/>
      <c r="E81" s="14">
        <f ca="1">IF(AND(E29="",E39=""),"",E29+E39)</f>
        <v>0</v>
      </c>
      <c r="F81" s="14">
        <f t="shared" ref="F81:L81" ca="1" si="72">IF(AND(F29="",F39=""),"",F29+F39)</f>
        <v>0</v>
      </c>
      <c r="G81" s="14">
        <f t="shared" ca="1" si="72"/>
        <v>0</v>
      </c>
      <c r="H81" s="14">
        <f t="shared" ca="1" si="72"/>
        <v>0</v>
      </c>
      <c r="I81" s="14">
        <f t="shared" ca="1" si="72"/>
        <v>0</v>
      </c>
      <c r="J81" s="14">
        <f t="shared" ca="1" si="72"/>
        <v>0</v>
      </c>
      <c r="K81" s="14">
        <f t="shared" ca="1" si="72"/>
        <v>0</v>
      </c>
      <c r="L81" s="14">
        <f t="shared" ca="1" si="72"/>
        <v>0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3:34">
      <c r="Y82" s="151" t="s">
        <v>59</v>
      </c>
      <c r="Z82" s="151"/>
      <c r="AA82" s="152">
        <f ca="1">SUM(AJ$3:AJ$22,AM$3:AM$22)+NPV(3%,SUM(AP$3:AP$22),SUM(AP$3:AP$22))</f>
        <v>0</v>
      </c>
      <c r="AB82" s="152"/>
      <c r="AC82" s="35" t="s">
        <v>53</v>
      </c>
      <c r="AD82" s="72">
        <f ca="1">SUM(AK$3:AK$22,AN$3:AN$22)+NPV(3%,SUM(AQ$3:AQ$22),SUM(AQ$3:AQ$22))</f>
        <v>0</v>
      </c>
      <c r="AE82" s="35"/>
      <c r="AF82" s="35"/>
      <c r="AG82" s="58" t="s">
        <v>58</v>
      </c>
      <c r="AH82" s="60">
        <f ca="1">AA82+AD82</f>
        <v>0</v>
      </c>
    </row>
    <row r="83" spans="3:34" ht="14.1" customHeight="1">
      <c r="Y83" s="35"/>
      <c r="Z83" s="35"/>
      <c r="AA83" s="153" t="s">
        <v>12</v>
      </c>
      <c r="AB83" s="153"/>
      <c r="AC83" s="35"/>
      <c r="AD83" s="153" t="s">
        <v>13</v>
      </c>
      <c r="AE83" s="153"/>
      <c r="AF83" s="35"/>
      <c r="AG83" s="35"/>
      <c r="AH83" s="35"/>
    </row>
    <row r="84" spans="3:34" ht="14.1" customHeight="1">
      <c r="Y84" s="35"/>
      <c r="Z84" s="35"/>
      <c r="AA84" s="153"/>
      <c r="AB84" s="153"/>
      <c r="AC84" s="35"/>
      <c r="AD84" s="153"/>
      <c r="AE84" s="153"/>
      <c r="AF84" s="35"/>
      <c r="AG84" s="35"/>
      <c r="AH84" s="35"/>
    </row>
    <row r="85" spans="3:34" ht="14.1" customHeight="1"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3:34" ht="14.1" customHeight="1">
      <c r="Y86" s="151" t="s">
        <v>59</v>
      </c>
      <c r="Z86" s="151"/>
      <c r="AA86" s="152">
        <f ca="1">SUM(AL$3:AL$22)</f>
        <v>0</v>
      </c>
      <c r="AB86" s="152"/>
      <c r="AC86" s="35" t="s">
        <v>53</v>
      </c>
      <c r="AD86" s="72">
        <f ca="1">SUM(AO$3:AO$22)</f>
        <v>0</v>
      </c>
      <c r="AE86" s="58" t="s">
        <v>53</v>
      </c>
      <c r="AF86" s="72">
        <f ca="1">NPV(3%,SUM(AR$3:AR$22),SUM(AR$3:AR$22))</f>
        <v>0</v>
      </c>
      <c r="AG86" s="58" t="s">
        <v>58</v>
      </c>
      <c r="AH86" s="60">
        <f ca="1">AA86+AD86+AF86</f>
        <v>0</v>
      </c>
    </row>
    <row r="87" spans="3:34" ht="14.1" customHeight="1">
      <c r="Y87" s="35"/>
      <c r="Z87" s="35"/>
      <c r="AA87" s="153" t="s">
        <v>70</v>
      </c>
      <c r="AB87" s="153"/>
      <c r="AC87" s="35"/>
      <c r="AD87" s="153" t="s">
        <v>74</v>
      </c>
      <c r="AE87" s="153"/>
      <c r="AF87" s="153" t="s">
        <v>76</v>
      </c>
      <c r="AG87" s="153"/>
      <c r="AH87" s="35"/>
    </row>
    <row r="88" spans="3:34" ht="14.1" customHeight="1">
      <c r="Y88" s="35"/>
      <c r="Z88" s="35"/>
      <c r="AA88" s="153"/>
      <c r="AB88" s="153"/>
      <c r="AC88" s="35"/>
      <c r="AD88" s="153"/>
      <c r="AE88" s="153"/>
      <c r="AF88" s="153"/>
      <c r="AG88" s="153"/>
      <c r="AH88" s="35"/>
    </row>
    <row r="90" spans="3:34" ht="14.1" customHeight="1">
      <c r="Y90" s="154" t="s">
        <v>60</v>
      </c>
      <c r="Z90" s="154"/>
      <c r="AA90" s="155" t="s">
        <v>61</v>
      </c>
      <c r="AB90" s="155"/>
      <c r="AC90" s="155"/>
      <c r="AD90" s="39" t="s">
        <v>58</v>
      </c>
      <c r="AE90" s="41">
        <f ca="1">AH78</f>
        <v>0</v>
      </c>
      <c r="AF90" s="38"/>
      <c r="AG90" s="39" t="s">
        <v>58</v>
      </c>
      <c r="AH90" s="156" t="str">
        <f ca="1">IF(AE91=0,"N/A",AH78/AH82)</f>
        <v>N/A</v>
      </c>
    </row>
    <row r="91" spans="3:34" ht="14.1" customHeight="1">
      <c r="Y91" s="36"/>
      <c r="Z91" s="36"/>
      <c r="AA91" s="158" t="s">
        <v>23</v>
      </c>
      <c r="AB91" s="158"/>
      <c r="AC91" s="158"/>
      <c r="AD91" s="36"/>
      <c r="AE91" s="40">
        <f ca="1">AH82</f>
        <v>0</v>
      </c>
      <c r="AF91" s="36"/>
      <c r="AG91" s="36"/>
      <c r="AH91" s="157"/>
    </row>
    <row r="94" spans="3:34">
      <c r="Y94" s="23" t="s">
        <v>100</v>
      </c>
    </row>
    <row r="95" spans="3:34">
      <c r="Y95" s="29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3:34" ht="15">
      <c r="Y96" s="159" t="s">
        <v>54</v>
      </c>
      <c r="Z96" s="159"/>
      <c r="AA96" s="160">
        <f ca="1">SUM(AF$3:AF$22)</f>
        <v>0</v>
      </c>
      <c r="AB96" s="182"/>
      <c r="AC96" s="31" t="s">
        <v>53</v>
      </c>
      <c r="AD96" s="71">
        <f ca="1">SUM(AG$3:AG$22)</f>
        <v>0</v>
      </c>
      <c r="AE96" s="56" t="s">
        <v>53</v>
      </c>
      <c r="AF96" s="71">
        <f ca="1">SUM(AH$3:AH$22)</f>
        <v>0</v>
      </c>
      <c r="AG96" s="56" t="s">
        <v>58</v>
      </c>
      <c r="AH96" s="59">
        <f ca="1">AA96+AD96+AF96</f>
        <v>0</v>
      </c>
    </row>
    <row r="97" spans="25:34" ht="14.1" customHeight="1">
      <c r="Y97" s="32"/>
      <c r="Z97" s="32"/>
      <c r="AA97" s="161" t="s">
        <v>55</v>
      </c>
      <c r="AB97" s="161"/>
      <c r="AC97" s="32"/>
      <c r="AD97" s="162" t="s">
        <v>56</v>
      </c>
      <c r="AE97" s="70"/>
      <c r="AF97" s="162" t="s">
        <v>57</v>
      </c>
      <c r="AG97" s="57"/>
      <c r="AH97" s="32"/>
    </row>
    <row r="98" spans="25:34">
      <c r="Y98" s="32"/>
      <c r="Z98" s="32"/>
      <c r="AA98" s="161"/>
      <c r="AB98" s="161"/>
      <c r="AC98" s="32"/>
      <c r="AD98" s="162"/>
      <c r="AE98" s="70"/>
      <c r="AF98" s="162"/>
      <c r="AG98" s="57"/>
      <c r="AH98" s="32"/>
    </row>
    <row r="99" spans="25:34" ht="14.1" customHeight="1"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25:34" ht="14.1" customHeight="1">
      <c r="Y100" s="151" t="s">
        <v>59</v>
      </c>
      <c r="Z100" s="151"/>
      <c r="AA100" s="152">
        <f ca="1">SUM(AJ$3:AJ$22,AM$3:AM$22)+NPV(3%,SUM(AP$3:AP$22),SUM(AP$3:AP$22),SUM(AP$3:AP$22)/2,SUM(AP$3:AP$22)/2)</f>
        <v>0</v>
      </c>
      <c r="AB100" s="186"/>
      <c r="AC100" s="35" t="s">
        <v>53</v>
      </c>
      <c r="AD100" s="73">
        <f ca="1">SUM(AK$3:AK$22,AN$3:AN$22)+NPV(3%,SUM(AQ$3:AQ$22),SUM(AQ$3:AQ$22),SUM(AQ$3:AQ$22)/2,SUM(AQ$3:AQ$22)/2)</f>
        <v>0</v>
      </c>
      <c r="AE100" s="35"/>
      <c r="AF100" s="35"/>
      <c r="AG100" s="58" t="s">
        <v>58</v>
      </c>
      <c r="AH100" s="60">
        <f ca="1">AA100+AD100</f>
        <v>0</v>
      </c>
    </row>
    <row r="101" spans="25:34" ht="14.1" customHeight="1">
      <c r="Y101" s="35"/>
      <c r="Z101" s="35"/>
      <c r="AA101" s="153" t="s">
        <v>12</v>
      </c>
      <c r="AB101" s="153"/>
      <c r="AC101" s="35"/>
      <c r="AD101" s="153" t="s">
        <v>13</v>
      </c>
      <c r="AE101" s="153"/>
      <c r="AF101" s="35"/>
      <c r="AG101" s="35"/>
      <c r="AH101" s="35"/>
    </row>
    <row r="102" spans="25:34">
      <c r="Y102" s="35"/>
      <c r="Z102" s="35"/>
      <c r="AA102" s="153"/>
      <c r="AB102" s="153"/>
      <c r="AC102" s="35"/>
      <c r="AD102" s="153"/>
      <c r="AE102" s="153"/>
      <c r="AF102" s="35"/>
      <c r="AG102" s="35"/>
      <c r="AH102" s="35"/>
    </row>
    <row r="103" spans="25:34"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25:34" ht="15">
      <c r="Y104" s="151" t="s">
        <v>59</v>
      </c>
      <c r="Z104" s="151"/>
      <c r="AA104" s="152">
        <f ca="1">SUM(AL$3:AL$22)</f>
        <v>0</v>
      </c>
      <c r="AB104" s="163"/>
      <c r="AC104" s="35" t="s">
        <v>53</v>
      </c>
      <c r="AD104" s="72">
        <f ca="1">SUM(AO$3:AO$22)</f>
        <v>0</v>
      </c>
      <c r="AE104" s="58" t="s">
        <v>53</v>
      </c>
      <c r="AF104" s="72">
        <f ca="1">NPV(3%,SUM(AR$3:AR$22),SUM(AR$3:AR$22),SUM(AR$3:AR$22)/2,SUM(AR$3:AR$22)/2)</f>
        <v>0</v>
      </c>
      <c r="AG104" s="58" t="s">
        <v>58</v>
      </c>
      <c r="AH104" s="60">
        <f ca="1">AA104+AD104+AF104</f>
        <v>0</v>
      </c>
    </row>
    <row r="105" spans="25:34" ht="14.1" customHeight="1">
      <c r="Y105" s="35"/>
      <c r="Z105" s="35"/>
      <c r="AA105" s="153" t="s">
        <v>70</v>
      </c>
      <c r="AB105" s="153"/>
      <c r="AC105" s="35"/>
      <c r="AD105" s="153" t="s">
        <v>74</v>
      </c>
      <c r="AE105" s="153"/>
      <c r="AF105" s="153" t="s">
        <v>75</v>
      </c>
      <c r="AG105" s="153"/>
      <c r="AH105" s="35"/>
    </row>
    <row r="106" spans="25:34" ht="14.1" customHeight="1">
      <c r="Y106" s="35"/>
      <c r="Z106" s="35"/>
      <c r="AA106" s="153"/>
      <c r="AB106" s="153"/>
      <c r="AC106" s="35"/>
      <c r="AD106" s="153"/>
      <c r="AE106" s="153"/>
      <c r="AF106" s="153"/>
      <c r="AG106" s="153"/>
      <c r="AH106" s="35"/>
    </row>
    <row r="108" spans="25:34" ht="14.1" customHeight="1">
      <c r="Y108" s="154" t="s">
        <v>60</v>
      </c>
      <c r="Z108" s="154"/>
      <c r="AA108" s="155" t="s">
        <v>61</v>
      </c>
      <c r="AB108" s="155"/>
      <c r="AC108" s="155"/>
      <c r="AD108" s="39" t="s">
        <v>58</v>
      </c>
      <c r="AE108" s="41">
        <f ca="1">AH96</f>
        <v>0</v>
      </c>
      <c r="AF108" s="38"/>
      <c r="AG108" s="39" t="s">
        <v>58</v>
      </c>
      <c r="AH108" s="156" t="str">
        <f ca="1">IF(AE109=0,"N/A",AH96/AH100)</f>
        <v>N/A</v>
      </c>
    </row>
    <row r="109" spans="25:34" ht="14.1" customHeight="1">
      <c r="Y109" s="36"/>
      <c r="Z109" s="36"/>
      <c r="AA109" s="158" t="s">
        <v>23</v>
      </c>
      <c r="AB109" s="158"/>
      <c r="AC109" s="158"/>
      <c r="AD109" s="36"/>
      <c r="AE109" s="40">
        <f ca="1">AH100</f>
        <v>0</v>
      </c>
      <c r="AF109" s="36"/>
      <c r="AG109" s="36"/>
      <c r="AH109" s="157"/>
    </row>
    <row r="110" spans="25:34" ht="28.5">
      <c r="AH110" s="55"/>
    </row>
    <row r="111" spans="25:34" ht="14.25" customHeight="1"/>
    <row r="114" ht="14.1" customHeight="1"/>
    <row r="115" ht="14.1" customHeight="1"/>
    <row r="116" ht="14.1" customHeight="1"/>
    <row r="118" ht="14.1" customHeight="1"/>
    <row r="122" ht="14.1" customHeight="1"/>
    <row r="123" ht="14.1" customHeight="1"/>
    <row r="125" ht="14.1" customHeight="1"/>
    <row r="126" ht="14.1" customHeight="1"/>
    <row r="132" ht="14.1" customHeight="1"/>
    <row r="136" ht="14.1" customHeight="1"/>
    <row r="140" ht="14.1" customHeight="1"/>
    <row r="143" ht="14.1" customHeight="1"/>
    <row r="144" ht="14.1" customHeight="1"/>
    <row r="149" spans="4:23" ht="14.1" customHeight="1"/>
    <row r="153" spans="4:23" ht="14.1" customHeight="1"/>
    <row r="155" spans="4:23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4:23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4:23" ht="14.1" customHeight="1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4:23" ht="14.45" customHeight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4:23" ht="47.45" customHeight="1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4:23" ht="15.6" customHeight="1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4:23" ht="14.1" customHeight="1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4:23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4:23" ht="14.45" customHeight="1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4:23" ht="47.45" customHeight="1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4:23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4:23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4:23" ht="14.1" customHeight="1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4:23" ht="14.1" customHeight="1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4:23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4:23" ht="14.1" customHeight="1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4:23" ht="14.1" customHeight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3" spans="4:23" ht="14.1" customHeight="1"/>
    <row r="174" spans="4:23" ht="14.1" customHeight="1"/>
  </sheetData>
  <mergeCells count="128">
    <mergeCell ref="C81:D81"/>
    <mergeCell ref="C76:L76"/>
    <mergeCell ref="C77:D80"/>
    <mergeCell ref="E77:E80"/>
    <mergeCell ref="F77:F80"/>
    <mergeCell ref="G77:G80"/>
    <mergeCell ref="H77:H80"/>
    <mergeCell ref="I77:I80"/>
    <mergeCell ref="J77:J80"/>
    <mergeCell ref="K77:K80"/>
    <mergeCell ref="L77:L80"/>
    <mergeCell ref="Y104:Z104"/>
    <mergeCell ref="AA104:AB104"/>
    <mergeCell ref="AA105:AB106"/>
    <mergeCell ref="AD105:AE106"/>
    <mergeCell ref="AF105:AG106"/>
    <mergeCell ref="Y108:Z108"/>
    <mergeCell ref="AA108:AC108"/>
    <mergeCell ref="AH108:AH109"/>
    <mergeCell ref="AA109:AC109"/>
    <mergeCell ref="Y96:Z96"/>
    <mergeCell ref="AA96:AB96"/>
    <mergeCell ref="AA97:AB98"/>
    <mergeCell ref="AD97:AD98"/>
    <mergeCell ref="AF97:AF98"/>
    <mergeCell ref="Y100:Z100"/>
    <mergeCell ref="AA100:AB100"/>
    <mergeCell ref="AA101:AB102"/>
    <mergeCell ref="AD101:AE102"/>
    <mergeCell ref="AE53:AE54"/>
    <mergeCell ref="AA53:AA54"/>
    <mergeCell ref="AD53:AD54"/>
    <mergeCell ref="AF1:AI1"/>
    <mergeCell ref="T27:U27"/>
    <mergeCell ref="R27:S27"/>
    <mergeCell ref="P27:Q27"/>
    <mergeCell ref="C27:D27"/>
    <mergeCell ref="C29:D29"/>
    <mergeCell ref="C28:D28"/>
    <mergeCell ref="C32:L32"/>
    <mergeCell ref="N27:O27"/>
    <mergeCell ref="AA66:AB67"/>
    <mergeCell ref="AD62:AD63"/>
    <mergeCell ref="AA74:AC74"/>
    <mergeCell ref="Y73:Z73"/>
    <mergeCell ref="AA62:AB63"/>
    <mergeCell ref="Y61:Z61"/>
    <mergeCell ref="AA61:AB61"/>
    <mergeCell ref="AB53:AB54"/>
    <mergeCell ref="D1:D2"/>
    <mergeCell ref="M1:T1"/>
    <mergeCell ref="C26:D26"/>
    <mergeCell ref="A1:A2"/>
    <mergeCell ref="B1:B2"/>
    <mergeCell ref="N26:O26"/>
    <mergeCell ref="C1:C2"/>
    <mergeCell ref="P26:Q26"/>
    <mergeCell ref="R26:S26"/>
    <mergeCell ref="T26:U26"/>
    <mergeCell ref="E1:L1"/>
    <mergeCell ref="N25:W25"/>
    <mergeCell ref="C25:L25"/>
    <mergeCell ref="AP1:AR1"/>
    <mergeCell ref="Y69:Z69"/>
    <mergeCell ref="AA69:AB69"/>
    <mergeCell ref="AA70:AB71"/>
    <mergeCell ref="AD70:AE71"/>
    <mergeCell ref="AF70:AG71"/>
    <mergeCell ref="AH73:AH74"/>
    <mergeCell ref="V26:W26"/>
    <mergeCell ref="V27:W27"/>
    <mergeCell ref="Z53:Z54"/>
    <mergeCell ref="AA73:AC73"/>
    <mergeCell ref="Y65:Z65"/>
    <mergeCell ref="AA65:AB65"/>
    <mergeCell ref="AC53:AC54"/>
    <mergeCell ref="Y53:Y54"/>
    <mergeCell ref="Y51:AF51"/>
    <mergeCell ref="AD66:AE67"/>
    <mergeCell ref="AF62:AF63"/>
    <mergeCell ref="AJ1:AL1"/>
    <mergeCell ref="AM1:AO1"/>
    <mergeCell ref="AF53:AF54"/>
    <mergeCell ref="Y25:AG25"/>
    <mergeCell ref="AB1:AE1"/>
    <mergeCell ref="X1:AA1"/>
    <mergeCell ref="Y78:Z78"/>
    <mergeCell ref="AA78:AB78"/>
    <mergeCell ref="AA79:AB80"/>
    <mergeCell ref="AD79:AD80"/>
    <mergeCell ref="AF79:AF80"/>
    <mergeCell ref="Y82:Z82"/>
    <mergeCell ref="AA82:AB82"/>
    <mergeCell ref="AA83:AB84"/>
    <mergeCell ref="AD83:AE84"/>
    <mergeCell ref="Y86:Z86"/>
    <mergeCell ref="AA86:AB86"/>
    <mergeCell ref="AA87:AB88"/>
    <mergeCell ref="AD87:AE88"/>
    <mergeCell ref="AF87:AG88"/>
    <mergeCell ref="Y90:Z90"/>
    <mergeCell ref="AA90:AC90"/>
    <mergeCell ref="AH90:AH91"/>
    <mergeCell ref="AA91:AC91"/>
    <mergeCell ref="AT1:AV1"/>
    <mergeCell ref="C38:D38"/>
    <mergeCell ref="C39:D39"/>
    <mergeCell ref="N32:W32"/>
    <mergeCell ref="E33:E36"/>
    <mergeCell ref="F33:F36"/>
    <mergeCell ref="G33:G36"/>
    <mergeCell ref="H33:H36"/>
    <mergeCell ref="I33:I36"/>
    <mergeCell ref="J33:J36"/>
    <mergeCell ref="K33:K36"/>
    <mergeCell ref="L33:L36"/>
    <mergeCell ref="N37:O37"/>
    <mergeCell ref="P37:Q37"/>
    <mergeCell ref="R37:S37"/>
    <mergeCell ref="T37:U37"/>
    <mergeCell ref="V37:W37"/>
    <mergeCell ref="C33:D36"/>
    <mergeCell ref="N33:O36"/>
    <mergeCell ref="P33:Q36"/>
    <mergeCell ref="R33:S36"/>
    <mergeCell ref="T33:U36"/>
    <mergeCell ref="V33:W36"/>
    <mergeCell ref="C37:D37"/>
  </mergeCells>
  <phoneticPr fontId="9" type="noConversion"/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4"/>
  <sheetViews>
    <sheetView topLeftCell="M2" zoomScale="85" zoomScaleNormal="85" zoomScalePageLayoutView="85" workbookViewId="0">
      <selection activeCell="AN17" sqref="AN17"/>
    </sheetView>
  </sheetViews>
  <sheetFormatPr defaultColWidth="9.140625" defaultRowHeight="14.25"/>
  <cols>
    <col min="1" max="1" width="3.7109375" style="24" customWidth="1"/>
    <col min="2" max="2" width="12.42578125" style="1" customWidth="1"/>
    <col min="3" max="3" width="35.85546875" style="2" customWidth="1"/>
    <col min="4" max="4" width="7.85546875" style="4" customWidth="1"/>
    <col min="5" max="12" width="6.7109375" style="4" customWidth="1"/>
    <col min="13" max="20" width="6.7109375" style="1" customWidth="1"/>
    <col min="21" max="23" width="7.140625" style="1" customWidth="1"/>
    <col min="24" max="24" width="9.140625" style="1"/>
    <col min="25" max="25" width="13.140625" style="1" customWidth="1"/>
    <col min="26" max="26" width="11" style="1" bestFit="1" customWidth="1"/>
    <col min="27" max="27" width="9.42578125" style="1" bestFit="1" customWidth="1"/>
    <col min="28" max="28" width="12" style="1" customWidth="1"/>
    <col min="29" max="33" width="10.7109375" style="1" customWidth="1"/>
    <col min="34" max="34" width="10.28515625" style="1" customWidth="1"/>
    <col min="35" max="35" width="13.42578125" style="1" customWidth="1"/>
    <col min="36" max="41" width="10.42578125" style="1" customWidth="1"/>
    <col min="42" max="44" width="11" style="1" customWidth="1"/>
    <col min="45" max="45" width="3.7109375" style="1" customWidth="1"/>
    <col min="46" max="16384" width="9.140625" style="1"/>
  </cols>
  <sheetData>
    <row r="1" spans="1:48" s="42" customFormat="1" ht="15.6" customHeight="1">
      <c r="A1" s="176" t="s">
        <v>35</v>
      </c>
      <c r="B1" s="169" t="s">
        <v>1</v>
      </c>
      <c r="C1" s="169" t="s">
        <v>0</v>
      </c>
      <c r="D1" s="183" t="s">
        <v>2</v>
      </c>
      <c r="E1" s="179" t="s">
        <v>26</v>
      </c>
      <c r="F1" s="179"/>
      <c r="G1" s="179"/>
      <c r="H1" s="179"/>
      <c r="I1" s="179"/>
      <c r="J1" s="179"/>
      <c r="K1" s="179"/>
      <c r="L1" s="179"/>
      <c r="M1" s="179" t="s">
        <v>25</v>
      </c>
      <c r="N1" s="179"/>
      <c r="O1" s="179"/>
      <c r="P1" s="179"/>
      <c r="Q1" s="179"/>
      <c r="R1" s="179"/>
      <c r="S1" s="179"/>
      <c r="T1" s="179"/>
      <c r="X1" s="174" t="s">
        <v>52</v>
      </c>
      <c r="Y1" s="175"/>
      <c r="Z1" s="175"/>
      <c r="AA1" s="175"/>
      <c r="AB1" s="172" t="s">
        <v>66</v>
      </c>
      <c r="AC1" s="173"/>
      <c r="AD1" s="173"/>
      <c r="AE1" s="173"/>
      <c r="AF1" s="172" t="s">
        <v>67</v>
      </c>
      <c r="AG1" s="173"/>
      <c r="AH1" s="173"/>
      <c r="AI1" s="173"/>
      <c r="AJ1" s="134" t="s">
        <v>70</v>
      </c>
      <c r="AK1" s="135"/>
      <c r="AL1" s="136"/>
      <c r="AM1" s="134" t="s">
        <v>71</v>
      </c>
      <c r="AN1" s="135"/>
      <c r="AO1" s="136"/>
      <c r="AP1" s="134" t="s">
        <v>73</v>
      </c>
      <c r="AQ1" s="135"/>
      <c r="AR1" s="136"/>
      <c r="AT1" s="134" t="s">
        <v>116</v>
      </c>
      <c r="AU1" s="135"/>
      <c r="AV1" s="136"/>
    </row>
    <row r="2" spans="1:48" s="3" customFormat="1" ht="49.5" customHeight="1" thickBot="1">
      <c r="A2" s="177"/>
      <c r="B2" s="178"/>
      <c r="C2" s="178"/>
      <c r="D2" s="184"/>
      <c r="E2" s="76" t="s">
        <v>3</v>
      </c>
      <c r="F2" s="76" t="s">
        <v>10</v>
      </c>
      <c r="G2" s="76" t="s">
        <v>4</v>
      </c>
      <c r="H2" s="76" t="s">
        <v>5</v>
      </c>
      <c r="I2" s="76" t="s">
        <v>6</v>
      </c>
      <c r="J2" s="76" t="s">
        <v>8</v>
      </c>
      <c r="K2" s="76" t="s">
        <v>9</v>
      </c>
      <c r="L2" s="76" t="s">
        <v>7</v>
      </c>
      <c r="M2" s="76" t="s">
        <v>3</v>
      </c>
      <c r="N2" s="76" t="s">
        <v>10</v>
      </c>
      <c r="O2" s="76" t="s">
        <v>4</v>
      </c>
      <c r="P2" s="76" t="s">
        <v>5</v>
      </c>
      <c r="Q2" s="76" t="s">
        <v>6</v>
      </c>
      <c r="R2" s="76" t="s">
        <v>8</v>
      </c>
      <c r="S2" s="76" t="s">
        <v>9</v>
      </c>
      <c r="T2" s="76" t="s">
        <v>7</v>
      </c>
      <c r="X2" s="77" t="s">
        <v>30</v>
      </c>
      <c r="Y2" s="77" t="s">
        <v>31</v>
      </c>
      <c r="Z2" s="77" t="s">
        <v>32</v>
      </c>
      <c r="AA2" s="77" t="s">
        <v>33</v>
      </c>
      <c r="AB2" s="77" t="s">
        <v>30</v>
      </c>
      <c r="AC2" s="77" t="s">
        <v>31</v>
      </c>
      <c r="AD2" s="77" t="s">
        <v>32</v>
      </c>
      <c r="AE2" s="77" t="s">
        <v>85</v>
      </c>
      <c r="AF2" s="77" t="s">
        <v>30</v>
      </c>
      <c r="AG2" s="77" t="s">
        <v>31</v>
      </c>
      <c r="AH2" s="77" t="s">
        <v>32</v>
      </c>
      <c r="AI2" s="77" t="s">
        <v>86</v>
      </c>
      <c r="AJ2" s="77" t="s">
        <v>12</v>
      </c>
      <c r="AK2" s="77" t="s">
        <v>13</v>
      </c>
      <c r="AL2" s="77" t="s">
        <v>64</v>
      </c>
      <c r="AM2" s="77" t="s">
        <v>12</v>
      </c>
      <c r="AN2" s="77" t="s">
        <v>13</v>
      </c>
      <c r="AO2" s="77" t="s">
        <v>64</v>
      </c>
      <c r="AP2" s="77" t="s">
        <v>12</v>
      </c>
      <c r="AQ2" s="77" t="s">
        <v>13</v>
      </c>
      <c r="AR2" s="77" t="s">
        <v>64</v>
      </c>
      <c r="AT2" s="77" t="s">
        <v>82</v>
      </c>
      <c r="AU2" s="77" t="s">
        <v>83</v>
      </c>
      <c r="AV2" s="77" t="s">
        <v>84</v>
      </c>
    </row>
    <row r="3" spans="1:48">
      <c r="A3" s="24">
        <v>1</v>
      </c>
      <c r="B3" s="2" t="s">
        <v>92</v>
      </c>
      <c r="C3" s="12" t="s">
        <v>104</v>
      </c>
      <c r="D3" s="4">
        <v>408</v>
      </c>
      <c r="E3" s="11">
        <v>-1.834530802200951E-2</v>
      </c>
      <c r="F3" s="11">
        <v>1.1911264704347183E-2</v>
      </c>
      <c r="G3" s="11">
        <v>2.1252796420581654E-2</v>
      </c>
      <c r="H3" s="11">
        <v>0</v>
      </c>
      <c r="I3" s="11">
        <v>-2.1036123138400212E-3</v>
      </c>
      <c r="J3" s="11">
        <v>-1.9533976434201131E-3</v>
      </c>
      <c r="K3" s="11">
        <v>-3.2607204720442873E-2</v>
      </c>
      <c r="L3" s="11">
        <v>2.1845461574783842E-2</v>
      </c>
      <c r="M3" s="11">
        <v>-2.8135123557602171E-2</v>
      </c>
      <c r="N3" s="11">
        <v>5.3613022409038577E-3</v>
      </c>
      <c r="O3" s="11">
        <v>2.0731707317073172E-2</v>
      </c>
      <c r="P3" s="11">
        <v>3.0487804878048782E-3</v>
      </c>
      <c r="Q3" s="11">
        <v>-2.3787850392225107E-3</v>
      </c>
      <c r="R3" s="11">
        <v>-3.0507884661722558E-3</v>
      </c>
      <c r="S3" s="11">
        <v>-1.4662258038606685E-2</v>
      </c>
      <c r="T3" s="11">
        <v>1.90851650558218E-2</v>
      </c>
      <c r="X3" s="21">
        <v>5486.489811512216</v>
      </c>
      <c r="Y3" s="21"/>
      <c r="Z3" s="21">
        <v>1874.6719083319692</v>
      </c>
      <c r="AA3" s="21">
        <f>IF(AND(X3="",Y3="",Z3=""),"",SUM(X3:Z3))</f>
        <v>7361.1617198441854</v>
      </c>
      <c r="AB3" s="21">
        <f>IF(X3="","",NPV(3%,X3,X3)+X3)</f>
        <v>15984.721800738156</v>
      </c>
      <c r="AC3" s="21" t="str">
        <f t="shared" ref="AC3:AE10" si="0">IF(Y3="","",NPV(3%,Y3,Y3)+Y3)</f>
        <v/>
      </c>
      <c r="AD3" s="21">
        <f t="shared" si="0"/>
        <v>5461.799794008185</v>
      </c>
      <c r="AE3" s="21">
        <f t="shared" si="0"/>
        <v>21446.521594746337</v>
      </c>
      <c r="AF3" s="21">
        <f>IF(X3="","",NPV(3%,X3,X3,X3,X3)+X3)</f>
        <v>25880.31232691964</v>
      </c>
      <c r="AG3" s="21" t="str">
        <f t="shared" ref="AG3:AI10" si="1">IF(Y3="","",NPV(3%,Y3,Y3,Y3,Y3)+Y3)</f>
        <v/>
      </c>
      <c r="AH3" s="21">
        <f t="shared" si="1"/>
        <v>8843.0118645862003</v>
      </c>
      <c r="AI3" s="21">
        <f t="shared" si="1"/>
        <v>34723.324191505839</v>
      </c>
      <c r="AJ3" s="21">
        <v>2711.4224999999997</v>
      </c>
      <c r="AK3" s="21">
        <v>819.55833333333328</v>
      </c>
      <c r="AL3" s="21">
        <f>IF(AND(AJ3="",AK3=""),"",SUM(AJ3,AK3))</f>
        <v>3530.9808333333331</v>
      </c>
      <c r="AM3" s="21">
        <v>3410.4553958333336</v>
      </c>
      <c r="AN3" s="21">
        <v>2358.2660000000001</v>
      </c>
      <c r="AO3" s="21">
        <f>IF(AND(AM3="",AN3=""),"",SUM(AM3,AN3))</f>
        <v>5768.7213958333341</v>
      </c>
      <c r="AP3" s="21">
        <v>1395.3100833333333</v>
      </c>
      <c r="AQ3" s="21">
        <v>257.89400000000001</v>
      </c>
      <c r="AR3" s="21">
        <f>IF(AND(AP3="",AQ3=""),"",SUM(AP3,AQ3))</f>
        <v>1653.2040833333333</v>
      </c>
      <c r="AT3" s="61">
        <f>IF(OR(AN27="",AN27=0,AA3=""),"",AA3/AN27)</f>
        <v>0.79154810965423872</v>
      </c>
      <c r="AU3" s="61">
        <f>IF(OR(AO27="",AO27=0,AE3=""),"",AE3/AO27)</f>
        <v>1.7208073129706605</v>
      </c>
      <c r="AV3" s="61">
        <f>IF(OR(AP27="",AP27=0,AI3=""),"",AI3/AP27)</f>
        <v>2.4884241238825271</v>
      </c>
    </row>
    <row r="4" spans="1:48">
      <c r="A4" s="24">
        <v>2</v>
      </c>
      <c r="B4" s="2" t="s">
        <v>92</v>
      </c>
      <c r="C4" s="12" t="s">
        <v>104</v>
      </c>
      <c r="D4" s="4">
        <v>760</v>
      </c>
      <c r="E4" s="11">
        <v>-3.8541453866716924E-2</v>
      </c>
      <c r="F4" s="11">
        <v>1.5927767039564937E-2</v>
      </c>
      <c r="G4" s="11">
        <v>2.67538644470868E-2</v>
      </c>
      <c r="H4" s="11">
        <v>1.5088789596796083E-3</v>
      </c>
      <c r="I4" s="11">
        <v>-3.4932657728050254E-3</v>
      </c>
      <c r="J4" s="11">
        <v>-3.5267317478027381E-3</v>
      </c>
      <c r="K4" s="11">
        <v>-1.6017106642385315E-3</v>
      </c>
      <c r="L4" s="11">
        <v>2.9726516052318666E-3</v>
      </c>
      <c r="M4" s="11">
        <v>-5.9381812284490243E-2</v>
      </c>
      <c r="N4" s="11">
        <v>1.811468632772327E-2</v>
      </c>
      <c r="O4" s="11">
        <v>3.9574719432959246E-2</v>
      </c>
      <c r="P4" s="11">
        <v>-1.8734870572191253E-3</v>
      </c>
      <c r="Q4" s="11">
        <v>-8.5459398991719719E-3</v>
      </c>
      <c r="R4" s="11">
        <v>-6.0957146595304566E-3</v>
      </c>
      <c r="S4" s="11">
        <v>1.6997028090366489E-2</v>
      </c>
      <c r="T4" s="11">
        <v>1.2105200493626859E-3</v>
      </c>
      <c r="X4" s="21"/>
      <c r="Y4" s="21"/>
      <c r="Z4" s="21">
        <v>5516.8401670725016</v>
      </c>
      <c r="AA4" s="21">
        <f t="shared" ref="AA4:AA10" si="2">IF(AND(X4="",Y4="",Z4=""),"",SUM(X4:Z4))</f>
        <v>5516.8401670725016</v>
      </c>
      <c r="AB4" s="21" t="str">
        <f t="shared" ref="AB4:AB10" si="3">IF(X4="","",NPV(3%,X4,X4)+X4)</f>
        <v/>
      </c>
      <c r="AC4" s="21" t="str">
        <f t="shared" si="0"/>
        <v/>
      </c>
      <c r="AD4" s="21">
        <f t="shared" si="0"/>
        <v>16073.146641911957</v>
      </c>
      <c r="AE4" s="21">
        <f t="shared" si="0"/>
        <v>16073.146641911957</v>
      </c>
      <c r="AF4" s="21" t="str">
        <f t="shared" ref="AF4:AF10" si="4">IF(X4="","",NPV(3%,X4,X4,X4,X4)+X4)</f>
        <v/>
      </c>
      <c r="AG4" s="21" t="str">
        <f t="shared" si="1"/>
        <v/>
      </c>
      <c r="AH4" s="21">
        <f t="shared" si="1"/>
        <v>26023.477940657787</v>
      </c>
      <c r="AI4" s="21">
        <f t="shared" si="1"/>
        <v>26023.477940657787</v>
      </c>
      <c r="AJ4" s="21">
        <v>1860.4780000000003</v>
      </c>
      <c r="AK4" s="21">
        <v>632.48099999999999</v>
      </c>
      <c r="AL4" s="21">
        <f t="shared" ref="AL4:AL10" si="5">IF(AND(AJ4="",AK4=""),"",SUM(AJ4,AK4))</f>
        <v>2492.9590000000003</v>
      </c>
      <c r="AM4" s="21">
        <v>3000.6011458333332</v>
      </c>
      <c r="AN4" s="21">
        <v>212.23099999999999</v>
      </c>
      <c r="AO4" s="21">
        <f t="shared" ref="AO4:AO10" si="6">IF(AND(AM4="",AN4=""),"",SUM(AM4,AN4))</f>
        <v>3212.832145833333</v>
      </c>
      <c r="AP4" s="21">
        <v>1091.0819999999999</v>
      </c>
      <c r="AQ4" s="21">
        <v>463.52429999999998</v>
      </c>
      <c r="AR4" s="21">
        <f t="shared" ref="AR4:AR10" si="7">IF(AND(AP4="",AQ4=""),"",SUM(AP4,AQ4))</f>
        <v>1554.6062999999999</v>
      </c>
      <c r="AT4" s="61">
        <f t="shared" ref="AT4:AT10" si="8">IF(OR(AN28="",AN28=0,AA4=""),"",AA4/AN28)</f>
        <v>0.9668843506655842</v>
      </c>
      <c r="AU4" s="61">
        <f t="shared" ref="AU4:AU10" si="9">IF(OR(AO28="",AO28=0,AE4=""),"",AE4/AO28)</f>
        <v>1.851641929515405</v>
      </c>
      <c r="AV4" s="61">
        <f t="shared" ref="AV4:AV10" si="10">IF(OR(AP28="",AP28=0,AI4=""),"",AI4/AP28)</f>
        <v>2.5810670344610211</v>
      </c>
    </row>
    <row r="5" spans="1:48">
      <c r="A5" s="24">
        <v>3</v>
      </c>
      <c r="B5" s="2" t="s">
        <v>92</v>
      </c>
      <c r="C5" s="12" t="s">
        <v>104</v>
      </c>
      <c r="D5" s="4">
        <v>331</v>
      </c>
      <c r="E5" s="11">
        <v>-4.0000000000000036E-2</v>
      </c>
      <c r="F5" s="11">
        <v>1.999999999999999E-2</v>
      </c>
      <c r="G5" s="11">
        <v>0.02</v>
      </c>
      <c r="H5" s="11">
        <v>-0.03</v>
      </c>
      <c r="I5" s="11">
        <v>0.01</v>
      </c>
      <c r="J5" s="11">
        <v>-9.9999999999999985E-3</v>
      </c>
      <c r="K5" s="11">
        <v>3.0000000000000027E-2</v>
      </c>
      <c r="L5" s="11">
        <v>0</v>
      </c>
      <c r="M5" s="11">
        <v>-0.06</v>
      </c>
      <c r="N5" s="11">
        <v>-0.03</v>
      </c>
      <c r="O5" s="11">
        <v>0.02</v>
      </c>
      <c r="P5" s="11">
        <v>1.0000000000000009E-2</v>
      </c>
      <c r="Q5" s="11">
        <v>0.01</v>
      </c>
      <c r="R5" s="11">
        <v>0</v>
      </c>
      <c r="S5" s="11">
        <v>5.0000000000000044E-2</v>
      </c>
      <c r="T5" s="11">
        <v>0</v>
      </c>
      <c r="X5" s="21"/>
      <c r="Y5" s="21"/>
      <c r="Z5" s="21">
        <v>1448.9856</v>
      </c>
      <c r="AA5" s="21">
        <f t="shared" si="2"/>
        <v>1448.9856</v>
      </c>
      <c r="AB5" s="21" t="str">
        <f t="shared" si="3"/>
        <v/>
      </c>
      <c r="AC5" s="21" t="str">
        <f t="shared" si="0"/>
        <v/>
      </c>
      <c r="AD5" s="21">
        <f t="shared" si="0"/>
        <v>4221.5756348760478</v>
      </c>
      <c r="AE5" s="21">
        <f t="shared" si="0"/>
        <v>4221.5756348760478</v>
      </c>
      <c r="AF5" s="21" t="str">
        <f t="shared" si="4"/>
        <v/>
      </c>
      <c r="AG5" s="21" t="str">
        <f t="shared" si="1"/>
        <v/>
      </c>
      <c r="AH5" s="21">
        <f t="shared" si="1"/>
        <v>6835.0076594552247</v>
      </c>
      <c r="AI5" s="21">
        <f t="shared" si="1"/>
        <v>6835.0076594552247</v>
      </c>
      <c r="AJ5" s="21">
        <v>2319.078</v>
      </c>
      <c r="AK5" s="21">
        <v>242.64</v>
      </c>
      <c r="AL5" s="21">
        <f t="shared" si="5"/>
        <v>2561.7179999999998</v>
      </c>
      <c r="AM5" s="21">
        <v>3788.6485000000002</v>
      </c>
      <c r="AN5" s="21">
        <v>689.54</v>
      </c>
      <c r="AO5" s="21">
        <f t="shared" si="6"/>
        <v>4478.1885000000002</v>
      </c>
      <c r="AP5" s="21">
        <v>1894.3242500000001</v>
      </c>
      <c r="AQ5" s="21">
        <v>361</v>
      </c>
      <c r="AR5" s="21">
        <f t="shared" si="7"/>
        <v>2255.3242500000001</v>
      </c>
      <c r="AT5" s="61">
        <f t="shared" si="8"/>
        <v>0.20582455178914663</v>
      </c>
      <c r="AU5" s="61">
        <f t="shared" si="9"/>
        <v>0.37176807718816124</v>
      </c>
      <c r="AV5" s="61">
        <f t="shared" si="10"/>
        <v>0.51048339902169337</v>
      </c>
    </row>
    <row r="6" spans="1:48">
      <c r="A6" s="24">
        <v>4</v>
      </c>
      <c r="B6" s="2" t="s">
        <v>92</v>
      </c>
      <c r="C6" s="12" t="s">
        <v>104</v>
      </c>
      <c r="D6" s="4">
        <v>277</v>
      </c>
      <c r="E6" s="11">
        <v>8.0404293290617379E-3</v>
      </c>
      <c r="F6" s="11">
        <v>7.6618708324125082E-3</v>
      </c>
      <c r="G6" s="11">
        <v>5.6851080467991234E-2</v>
      </c>
      <c r="H6" s="11">
        <v>-2.3921736412392369E-2</v>
      </c>
      <c r="I6" s="11">
        <v>-0.01</v>
      </c>
      <c r="J6" s="11">
        <v>-2.3381291675874938E-3</v>
      </c>
      <c r="K6" s="11">
        <v>-3.6293515049485581E-2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X6" s="21">
        <v>2803.6942149934766</v>
      </c>
      <c r="Y6" s="21">
        <v>318.64286253716176</v>
      </c>
      <c r="Z6" s="21">
        <v>1723.4336822574983</v>
      </c>
      <c r="AA6" s="21">
        <f t="shared" si="2"/>
        <v>4845.7707597881363</v>
      </c>
      <c r="AB6" s="21">
        <f t="shared" si="3"/>
        <v>8168.4781309485688</v>
      </c>
      <c r="AC6" s="21">
        <f t="shared" si="0"/>
        <v>928.35632370262351</v>
      </c>
      <c r="AD6" s="21">
        <f t="shared" si="0"/>
        <v>5021.1718055327565</v>
      </c>
      <c r="AE6" s="21">
        <f t="shared" si="0"/>
        <v>14118.006260183949</v>
      </c>
      <c r="AF6" s="21">
        <f t="shared" si="4"/>
        <v>13225.301503514404</v>
      </c>
      <c r="AG6" s="21">
        <f t="shared" si="1"/>
        <v>1503.0697379409701</v>
      </c>
      <c r="AH6" s="21">
        <f t="shared" si="1"/>
        <v>8129.6062699264403</v>
      </c>
      <c r="AI6" s="21">
        <f t="shared" si="1"/>
        <v>22857.97751138181</v>
      </c>
      <c r="AJ6" s="21">
        <v>2382.2697499999999</v>
      </c>
      <c r="AK6" s="21">
        <v>307.40000000000003</v>
      </c>
      <c r="AL6" s="21">
        <f t="shared" si="5"/>
        <v>2689.66975</v>
      </c>
      <c r="AM6" s="21">
        <v>4358.2690000000002</v>
      </c>
      <c r="AN6" s="21">
        <v>506.2</v>
      </c>
      <c r="AO6" s="21">
        <f t="shared" si="6"/>
        <v>4864.4690000000001</v>
      </c>
      <c r="AP6" s="21">
        <v>2179.1345000000001</v>
      </c>
      <c r="AQ6" s="21">
        <v>361</v>
      </c>
      <c r="AR6" s="21">
        <f t="shared" si="7"/>
        <v>2540.1345000000001</v>
      </c>
      <c r="AT6" s="61">
        <f t="shared" si="8"/>
        <v>0.64147230017295298</v>
      </c>
      <c r="AU6" s="61">
        <f t="shared" si="9"/>
        <v>1.1372090818850296</v>
      </c>
      <c r="AV6" s="61">
        <f t="shared" si="10"/>
        <v>1.5543999143042715</v>
      </c>
    </row>
    <row r="7" spans="1:48">
      <c r="A7" s="24">
        <v>5</v>
      </c>
      <c r="B7" s="2" t="s">
        <v>92</v>
      </c>
      <c r="C7" s="12" t="s">
        <v>104</v>
      </c>
      <c r="D7" s="4">
        <v>343</v>
      </c>
      <c r="E7" s="11">
        <v>-5.0680272108843516E-2</v>
      </c>
      <c r="F7" s="11">
        <v>1.5782312925170079E-2</v>
      </c>
      <c r="G7" s="11">
        <v>5.4421768707482998E-3</v>
      </c>
      <c r="H7" s="11">
        <v>-1.4557823129251701E-2</v>
      </c>
      <c r="I7" s="11">
        <v>9.1768707482993123E-2</v>
      </c>
      <c r="J7" s="11">
        <v>1.9727891156462563E-2</v>
      </c>
      <c r="K7" s="11">
        <v>-7.020408163265307E-2</v>
      </c>
      <c r="L7" s="11">
        <v>2.7210884353741495E-3</v>
      </c>
      <c r="M7" s="11">
        <v>-3.2764747690120832E-2</v>
      </c>
      <c r="N7" s="11">
        <v>1.6147832267235249E-2</v>
      </c>
      <c r="O7" s="11">
        <v>4.2643923240938165E-3</v>
      </c>
      <c r="P7" s="11">
        <v>-1.0760483297796731E-2</v>
      </c>
      <c r="Q7" s="11">
        <v>0.11521677327647478</v>
      </c>
      <c r="R7" s="11">
        <v>-1.618336886993603E-2</v>
      </c>
      <c r="S7" s="11">
        <v>-7.9474058280028403E-2</v>
      </c>
      <c r="T7" s="11">
        <v>3.5536602700781805E-3</v>
      </c>
      <c r="X7" s="21">
        <v>13706.695141791044</v>
      </c>
      <c r="Y7" s="21"/>
      <c r="Z7" s="21">
        <v>364.3644179104478</v>
      </c>
      <c r="AA7" s="21">
        <f t="shared" si="2"/>
        <v>14071.059559701493</v>
      </c>
      <c r="AB7" s="21">
        <f t="shared" si="3"/>
        <v>39934.040921634398</v>
      </c>
      <c r="AC7" s="21" t="str">
        <f t="shared" si="0"/>
        <v/>
      </c>
      <c r="AD7" s="21">
        <f t="shared" si="0"/>
        <v>1061.564689715716</v>
      </c>
      <c r="AE7" s="21">
        <f t="shared" si="0"/>
        <v>40995.605611350118</v>
      </c>
      <c r="AF7" s="21">
        <f t="shared" si="4"/>
        <v>64655.829761151188</v>
      </c>
      <c r="AG7" s="21" t="str">
        <f t="shared" si="1"/>
        <v/>
      </c>
      <c r="AH7" s="21">
        <f t="shared" si="1"/>
        <v>1718.7428137663035</v>
      </c>
      <c r="AI7" s="21">
        <f t="shared" si="1"/>
        <v>66374.572574917504</v>
      </c>
      <c r="AJ7" s="21">
        <v>2306.6695</v>
      </c>
      <c r="AK7" s="21">
        <v>247.79999999999998</v>
      </c>
      <c r="AL7" s="21">
        <f t="shared" si="5"/>
        <v>2554.4695000000002</v>
      </c>
      <c r="AM7" s="21">
        <v>1410.8630000000001</v>
      </c>
      <c r="AN7" s="21">
        <v>476.59999999999997</v>
      </c>
      <c r="AO7" s="21">
        <f t="shared" si="6"/>
        <v>1887.463</v>
      </c>
      <c r="AP7" s="21">
        <v>705.43150000000003</v>
      </c>
      <c r="AQ7" s="21">
        <v>361</v>
      </c>
      <c r="AR7" s="21">
        <f t="shared" si="7"/>
        <v>1066.4315000000001</v>
      </c>
      <c r="AT7" s="61">
        <f t="shared" si="8"/>
        <v>3.1677787899076568</v>
      </c>
      <c r="AU7" s="61">
        <f t="shared" si="9"/>
        <v>6.3240260707005218</v>
      </c>
      <c r="AV7" s="61">
        <f t="shared" si="10"/>
        <v>8.9162321149213781</v>
      </c>
    </row>
    <row r="8" spans="1:48">
      <c r="A8" s="24">
        <v>6</v>
      </c>
      <c r="B8" s="2" t="s">
        <v>92</v>
      </c>
      <c r="C8" s="12" t="s">
        <v>104</v>
      </c>
      <c r="D8" s="4">
        <v>550</v>
      </c>
      <c r="E8" s="11">
        <v>2.5939849624060124E-2</v>
      </c>
      <c r="F8" s="11">
        <v>-2.0551378446115286E-3</v>
      </c>
      <c r="G8" s="11">
        <v>0</v>
      </c>
      <c r="H8" s="11">
        <v>-6.2406015037594353E-3</v>
      </c>
      <c r="I8" s="11">
        <v>-6.040100250626566E-3</v>
      </c>
      <c r="J8" s="11">
        <v>9.974937343358397E-3</v>
      </c>
      <c r="K8" s="11">
        <v>-3.1077694235588982E-2</v>
      </c>
      <c r="L8" s="11">
        <v>-5.0125313283208019E-4</v>
      </c>
      <c r="M8" s="11">
        <v>2.0149625935162119E-2</v>
      </c>
      <c r="N8" s="11">
        <v>-1.4937655860349128E-2</v>
      </c>
      <c r="O8" s="11">
        <v>0</v>
      </c>
      <c r="P8" s="11">
        <v>1.0124688279301797E-2</v>
      </c>
      <c r="Q8" s="11">
        <v>6.5336658354114719E-3</v>
      </c>
      <c r="R8" s="11">
        <v>1.5511221945137158E-2</v>
      </c>
      <c r="S8" s="11">
        <v>-3.6882793017456367E-2</v>
      </c>
      <c r="T8" s="11">
        <v>-4.9875311720698251E-4</v>
      </c>
      <c r="X8" s="21">
        <v>8205.2515532597099</v>
      </c>
      <c r="Y8" s="21">
        <v>2003.5231296758107</v>
      </c>
      <c r="Z8" s="21"/>
      <c r="AA8" s="21">
        <f t="shared" si="2"/>
        <v>10208.77468293552</v>
      </c>
      <c r="AB8" s="21">
        <f t="shared" si="3"/>
        <v>23905.751744717163</v>
      </c>
      <c r="AC8" s="21">
        <f t="shared" si="0"/>
        <v>5837.2039226269799</v>
      </c>
      <c r="AD8" s="21" t="str">
        <f t="shared" si="0"/>
        <v/>
      </c>
      <c r="AE8" s="21">
        <f t="shared" si="0"/>
        <v>29742.95566734414</v>
      </c>
      <c r="AF8" s="21">
        <f t="shared" si="4"/>
        <v>38704.978996538688</v>
      </c>
      <c r="AG8" s="21">
        <f t="shared" si="1"/>
        <v>9450.8157549873995</v>
      </c>
      <c r="AH8" s="21" t="str">
        <f t="shared" si="1"/>
        <v/>
      </c>
      <c r="AI8" s="21">
        <f t="shared" si="1"/>
        <v>48155.794751526075</v>
      </c>
      <c r="AJ8" s="21">
        <v>2388.2170000000001</v>
      </c>
      <c r="AK8" s="21">
        <v>307.88</v>
      </c>
      <c r="AL8" s="21">
        <f t="shared" si="5"/>
        <v>2696.0970000000002</v>
      </c>
      <c r="AM8" s="21">
        <v>3567.7394999999997</v>
      </c>
      <c r="AN8" s="21">
        <v>830.18</v>
      </c>
      <c r="AO8" s="21">
        <f t="shared" si="6"/>
        <v>4397.9195</v>
      </c>
      <c r="AP8" s="21">
        <v>1783.8697499999998</v>
      </c>
      <c r="AQ8" s="21">
        <v>361</v>
      </c>
      <c r="AR8" s="21">
        <f t="shared" si="7"/>
        <v>2144.8697499999998</v>
      </c>
      <c r="AT8" s="61">
        <f t="shared" si="8"/>
        <v>1.439068358938201</v>
      </c>
      <c r="AU8" s="61">
        <f t="shared" si="9"/>
        <v>2.6560574491572133</v>
      </c>
      <c r="AV8" s="61">
        <f t="shared" si="10"/>
        <v>3.6669359544574074</v>
      </c>
    </row>
    <row r="9" spans="1:48">
      <c r="A9" s="24">
        <v>7</v>
      </c>
      <c r="B9" s="2" t="s">
        <v>92</v>
      </c>
      <c r="C9" s="12" t="s">
        <v>104</v>
      </c>
      <c r="D9" s="4">
        <v>940</v>
      </c>
      <c r="E9" s="11">
        <v>1.9999999999999962E-2</v>
      </c>
      <c r="F9" s="11">
        <v>9.9999999999999985E-3</v>
      </c>
      <c r="G9" s="11">
        <v>0.01</v>
      </c>
      <c r="H9" s="11">
        <v>-2.0000000000000018E-2</v>
      </c>
      <c r="I9" s="11">
        <v>0.05</v>
      </c>
      <c r="J9" s="11">
        <v>0</v>
      </c>
      <c r="K9" s="11">
        <v>-0.06</v>
      </c>
      <c r="L9" s="11">
        <v>-0.01</v>
      </c>
      <c r="M9" s="11">
        <v>9.9999999999999534E-3</v>
      </c>
      <c r="N9" s="11">
        <v>9.9999999999999985E-3</v>
      </c>
      <c r="O9" s="11">
        <v>0.01</v>
      </c>
      <c r="P9" s="11">
        <v>-1.0000000000000009E-2</v>
      </c>
      <c r="Q9" s="11">
        <v>0.05</v>
      </c>
      <c r="R9" s="11">
        <v>0</v>
      </c>
      <c r="S9" s="11">
        <v>-6.9999999999999979E-2</v>
      </c>
      <c r="T9" s="11">
        <v>0</v>
      </c>
      <c r="X9" s="21">
        <v>33015.995999999999</v>
      </c>
      <c r="Y9" s="21">
        <v>3643.4399999999919</v>
      </c>
      <c r="Z9" s="21">
        <v>2057.4720000000002</v>
      </c>
      <c r="AA9" s="21">
        <f t="shared" si="2"/>
        <v>38716.907999999996</v>
      </c>
      <c r="AB9" s="21">
        <f t="shared" si="3"/>
        <v>96191.103814120084</v>
      </c>
      <c r="AC9" s="21">
        <f t="shared" si="0"/>
        <v>10615.052027523776</v>
      </c>
      <c r="AD9" s="21">
        <f t="shared" si="0"/>
        <v>5994.3823214252061</v>
      </c>
      <c r="AE9" s="21">
        <f t="shared" si="0"/>
        <v>112800.53816306908</v>
      </c>
      <c r="AF9" s="21">
        <f t="shared" si="4"/>
        <v>155739.70199879355</v>
      </c>
      <c r="AG9" s="21">
        <f t="shared" si="1"/>
        <v>17186.465004735375</v>
      </c>
      <c r="AH9" s="21">
        <f t="shared" si="1"/>
        <v>9705.2978850270592</v>
      </c>
      <c r="AI9" s="21">
        <f t="shared" si="1"/>
        <v>182631.46488855602</v>
      </c>
      <c r="AJ9" s="21">
        <v>2841.957375</v>
      </c>
      <c r="AK9" s="21">
        <v>232.42</v>
      </c>
      <c r="AL9" s="21">
        <f t="shared" si="5"/>
        <v>3074.377375</v>
      </c>
      <c r="AM9" s="21">
        <v>4168.9094999999998</v>
      </c>
      <c r="AN9" s="21">
        <v>554.22</v>
      </c>
      <c r="AO9" s="21">
        <f t="shared" si="6"/>
        <v>4723.1295</v>
      </c>
      <c r="AP9" s="21">
        <v>2084.4547499999999</v>
      </c>
      <c r="AQ9" s="21">
        <v>361</v>
      </c>
      <c r="AR9" s="21">
        <f t="shared" si="7"/>
        <v>2445.4547499999999</v>
      </c>
      <c r="AT9" s="61">
        <f t="shared" si="8"/>
        <v>4.9652932175196058</v>
      </c>
      <c r="AU9" s="61">
        <f t="shared" si="9"/>
        <v>9.0408152618331474</v>
      </c>
      <c r="AV9" s="61">
        <f t="shared" si="10"/>
        <v>12.439008079331751</v>
      </c>
    </row>
    <row r="10" spans="1:48">
      <c r="A10" s="24">
        <v>8</v>
      </c>
      <c r="B10" s="2" t="s">
        <v>92</v>
      </c>
      <c r="C10" s="12" t="s">
        <v>104</v>
      </c>
      <c r="D10" s="4">
        <v>964</v>
      </c>
      <c r="E10" s="11">
        <v>-0.12125683060109288</v>
      </c>
      <c r="F10" s="11">
        <v>6.7540983606557373E-2</v>
      </c>
      <c r="G10" s="11">
        <v>1.639344262295082E-3</v>
      </c>
      <c r="H10" s="11">
        <v>-2.4316939890710376E-2</v>
      </c>
      <c r="I10" s="11">
        <v>0.15972677595628418</v>
      </c>
      <c r="J10" s="11">
        <v>-2.5956284153005466E-2</v>
      </c>
      <c r="K10" s="11">
        <v>-4.0382513661202199E-2</v>
      </c>
      <c r="L10" s="11">
        <v>-1.6994535519125685E-2</v>
      </c>
      <c r="M10" s="11">
        <v>-0.14683501683501687</v>
      </c>
      <c r="N10" s="11">
        <v>5.0134680134680143E-2</v>
      </c>
      <c r="O10" s="11">
        <v>2.3569023569023568E-3</v>
      </c>
      <c r="P10" s="11">
        <v>-3.6632996632996628E-2</v>
      </c>
      <c r="Q10" s="11">
        <v>0.17084175084175085</v>
      </c>
      <c r="R10" s="11">
        <v>-8.787878787878789E-3</v>
      </c>
      <c r="S10" s="11">
        <v>-2.6127946127946125E-2</v>
      </c>
      <c r="T10" s="11">
        <v>-4.9494949494949501E-3</v>
      </c>
      <c r="X10" s="21">
        <v>21847.503137605567</v>
      </c>
      <c r="Y10" s="21"/>
      <c r="Z10" s="21">
        <v>421.60465772478881</v>
      </c>
      <c r="AA10" s="21">
        <f t="shared" si="2"/>
        <v>22269.107795330354</v>
      </c>
      <c r="AB10" s="21">
        <f t="shared" si="3"/>
        <v>63652.038314662117</v>
      </c>
      <c r="AC10" s="21" t="str">
        <f t="shared" si="0"/>
        <v/>
      </c>
      <c r="AD10" s="21">
        <f t="shared" si="0"/>
        <v>1228.3323937803277</v>
      </c>
      <c r="AE10" s="21">
        <f t="shared" si="0"/>
        <v>64880.370708442446</v>
      </c>
      <c r="AF10" s="21">
        <f t="shared" si="4"/>
        <v>103056.82215579375</v>
      </c>
      <c r="AG10" s="21" t="str">
        <f t="shared" si="1"/>
        <v/>
      </c>
      <c r="AH10" s="21">
        <f t="shared" si="1"/>
        <v>1988.7506575710136</v>
      </c>
      <c r="AI10" s="21">
        <f t="shared" si="1"/>
        <v>105045.57281336476</v>
      </c>
      <c r="AJ10" s="21">
        <v>2678.9623750000001</v>
      </c>
      <c r="AK10" s="21">
        <v>241.18</v>
      </c>
      <c r="AL10" s="21">
        <f t="shared" si="5"/>
        <v>2920.1423749999999</v>
      </c>
      <c r="AM10" s="21">
        <v>3512.4490000000001</v>
      </c>
      <c r="AN10" s="21">
        <v>1347.48</v>
      </c>
      <c r="AO10" s="21">
        <f t="shared" si="6"/>
        <v>4859.9290000000001</v>
      </c>
      <c r="AP10" s="21">
        <v>1756.2245</v>
      </c>
      <c r="AQ10" s="21">
        <v>361</v>
      </c>
      <c r="AR10" s="21">
        <f t="shared" si="7"/>
        <v>2117.2245000000003</v>
      </c>
      <c r="AT10" s="61">
        <f t="shared" si="8"/>
        <v>2.8623269276023007</v>
      </c>
      <c r="AU10" s="61">
        <f t="shared" si="9"/>
        <v>5.4837829615887692</v>
      </c>
      <c r="AV10" s="61">
        <f t="shared" si="10"/>
        <v>7.6448711207072924</v>
      </c>
    </row>
    <row r="11" spans="1:48">
      <c r="A11" s="24">
        <v>9</v>
      </c>
      <c r="B11" s="2"/>
      <c r="C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T11" s="61"/>
      <c r="AU11" s="61"/>
      <c r="AV11" s="61"/>
    </row>
    <row r="12" spans="1:48">
      <c r="A12" s="24">
        <v>10</v>
      </c>
      <c r="B12" s="2"/>
      <c r="C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T12" s="61"/>
      <c r="AU12" s="61"/>
      <c r="AV12" s="61"/>
    </row>
    <row r="13" spans="1:48">
      <c r="A13" s="24">
        <v>11</v>
      </c>
      <c r="B13" s="2"/>
      <c r="C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T13" s="61"/>
      <c r="AU13" s="61"/>
      <c r="AV13" s="61"/>
    </row>
    <row r="14" spans="1:48">
      <c r="A14" s="24">
        <v>12</v>
      </c>
      <c r="B14" s="2"/>
      <c r="C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T14" s="61"/>
      <c r="AU14" s="61"/>
      <c r="AV14" s="61"/>
    </row>
    <row r="15" spans="1:48">
      <c r="A15" s="24">
        <v>13</v>
      </c>
      <c r="B15" s="2"/>
      <c r="C15" s="1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T15" s="61"/>
      <c r="AU15" s="61"/>
      <c r="AV15" s="61"/>
    </row>
    <row r="16" spans="1:48">
      <c r="A16" s="24">
        <v>14</v>
      </c>
      <c r="B16" s="2"/>
      <c r="C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T16" s="61"/>
      <c r="AU16" s="61"/>
      <c r="AV16" s="61"/>
    </row>
    <row r="17" spans="1:48">
      <c r="A17" s="24">
        <v>15</v>
      </c>
      <c r="B17" s="2"/>
      <c r="C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T17" s="61"/>
      <c r="AU17" s="61"/>
      <c r="AV17" s="61"/>
    </row>
    <row r="18" spans="1:48">
      <c r="A18" s="24">
        <v>16</v>
      </c>
      <c r="C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T18" s="61"/>
      <c r="AU18" s="61"/>
      <c r="AV18" s="61"/>
    </row>
    <row r="19" spans="1:48">
      <c r="A19" s="24">
        <v>17</v>
      </c>
      <c r="C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T19" s="61"/>
      <c r="AU19" s="61"/>
      <c r="AV19" s="61"/>
    </row>
    <row r="20" spans="1:48">
      <c r="A20" s="24">
        <v>18</v>
      </c>
      <c r="C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T20" s="61"/>
      <c r="AU20" s="61"/>
      <c r="AV20" s="61"/>
    </row>
    <row r="21" spans="1:48">
      <c r="A21" s="24">
        <v>19</v>
      </c>
      <c r="C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T21" s="61"/>
      <c r="AU21" s="61"/>
      <c r="AV21" s="61"/>
    </row>
    <row r="22" spans="1:48" ht="15" thickBot="1">
      <c r="A22" s="99">
        <v>20</v>
      </c>
      <c r="B22" s="100"/>
      <c r="C22" s="79"/>
      <c r="D22" s="8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100"/>
      <c r="V22" s="100"/>
      <c r="W22" s="100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100"/>
      <c r="AT22" s="83"/>
      <c r="AU22" s="83"/>
      <c r="AV22" s="83"/>
    </row>
    <row r="23" spans="1:48">
      <c r="A23" s="66"/>
      <c r="B23" s="66"/>
      <c r="C23" s="66" t="s">
        <v>38</v>
      </c>
      <c r="D23" s="67">
        <f>IF(SUM(D3:D22)=0,"",AVERAGE(D3:D22))</f>
        <v>571.625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4"/>
      <c r="X23" s="65">
        <f>IF(SUM(X3:X22)=0,"",AVERAGE(X3:X22))</f>
        <v>14177.604976527002</v>
      </c>
      <c r="Y23" s="65">
        <f t="shared" ref="Y23:AR23" si="11">IF(SUM(Y3:Y22)=0,"",AVERAGE(Y3:Y22))</f>
        <v>1988.5353307376547</v>
      </c>
      <c r="Z23" s="65">
        <f t="shared" si="11"/>
        <v>1915.3389190424582</v>
      </c>
      <c r="AA23" s="65">
        <f t="shared" si="11"/>
        <v>13054.826035584025</v>
      </c>
      <c r="AB23" s="65">
        <f t="shared" si="11"/>
        <v>41306.022454470083</v>
      </c>
      <c r="AC23" s="65">
        <f t="shared" si="11"/>
        <v>5793.5374246177935</v>
      </c>
      <c r="AD23" s="65">
        <f t="shared" si="11"/>
        <v>5580.2818973214571</v>
      </c>
      <c r="AE23" s="65">
        <f t="shared" si="11"/>
        <v>38034.840035240515</v>
      </c>
      <c r="AF23" s="65">
        <f t="shared" si="11"/>
        <v>66877.157790451878</v>
      </c>
      <c r="AG23" s="65">
        <f t="shared" si="11"/>
        <v>9380.1168325545823</v>
      </c>
      <c r="AH23" s="65">
        <f t="shared" si="11"/>
        <v>9034.8421558557184</v>
      </c>
      <c r="AI23" s="65">
        <f t="shared" si="11"/>
        <v>61580.899041420635</v>
      </c>
      <c r="AJ23" s="65">
        <f t="shared" si="11"/>
        <v>2436.1318124999998</v>
      </c>
      <c r="AK23" s="65">
        <f t="shared" si="11"/>
        <v>378.91991666666667</v>
      </c>
      <c r="AL23" s="65">
        <f t="shared" si="11"/>
        <v>2815.051729166667</v>
      </c>
      <c r="AM23" s="65">
        <f t="shared" si="11"/>
        <v>3402.2418802083339</v>
      </c>
      <c r="AN23" s="65">
        <f t="shared" si="11"/>
        <v>871.83962500000007</v>
      </c>
      <c r="AO23" s="65">
        <f t="shared" si="11"/>
        <v>4274.0815052083335</v>
      </c>
      <c r="AP23" s="65">
        <f t="shared" si="11"/>
        <v>1611.2289166666669</v>
      </c>
      <c r="AQ23" s="65">
        <f t="shared" si="11"/>
        <v>360.92728750000003</v>
      </c>
      <c r="AR23" s="65">
        <f t="shared" si="11"/>
        <v>1972.1562041666666</v>
      </c>
      <c r="AT23" s="61"/>
      <c r="AU23" s="61"/>
      <c r="AV23" s="61"/>
    </row>
    <row r="24" spans="1:48">
      <c r="M24" s="4"/>
      <c r="N24" s="4"/>
      <c r="O24" s="4"/>
      <c r="P24" s="4"/>
      <c r="Q24" s="4"/>
      <c r="R24" s="4"/>
      <c r="S24" s="4"/>
      <c r="T24" s="4"/>
    </row>
    <row r="25" spans="1:48" ht="30" customHeight="1">
      <c r="C25" s="180" t="s">
        <v>93</v>
      </c>
      <c r="D25" s="181"/>
      <c r="E25" s="181"/>
      <c r="F25" s="181"/>
      <c r="G25" s="181"/>
      <c r="H25" s="181"/>
      <c r="I25" s="181"/>
      <c r="J25" s="181"/>
      <c r="K25" s="181"/>
      <c r="L25" s="181"/>
      <c r="M25" s="4"/>
      <c r="N25" s="180" t="s">
        <v>95</v>
      </c>
      <c r="O25" s="181"/>
      <c r="P25" s="181"/>
      <c r="Q25" s="181"/>
      <c r="R25" s="181"/>
      <c r="S25" s="181"/>
      <c r="T25" s="181"/>
      <c r="U25" s="181"/>
      <c r="V25" s="181"/>
      <c r="W25" s="181"/>
      <c r="Y25" s="170" t="s">
        <v>111</v>
      </c>
      <c r="Z25" s="171"/>
      <c r="AA25" s="171"/>
      <c r="AB25" s="171"/>
      <c r="AC25" s="171"/>
      <c r="AD25" s="171"/>
      <c r="AE25" s="171"/>
      <c r="AF25" s="171"/>
      <c r="AG25" s="171"/>
      <c r="AJ25" s="95" t="s">
        <v>112</v>
      </c>
      <c r="AK25" s="93"/>
      <c r="AL25" s="93"/>
      <c r="AM25" s="93"/>
      <c r="AN25" s="93"/>
    </row>
    <row r="26" spans="1:48" ht="60.75" customHeight="1">
      <c r="C26" s="137"/>
      <c r="D26" s="137"/>
      <c r="E26" s="96" t="str">
        <f>E2</f>
        <v>Walked</v>
      </c>
      <c r="F26" s="96" t="str">
        <f t="shared" ref="F26:L26" si="12">F2</f>
        <v>Walked part-way</v>
      </c>
      <c r="G26" s="96" t="str">
        <f t="shared" si="12"/>
        <v>Bicycle</v>
      </c>
      <c r="H26" s="96" t="str">
        <f t="shared" si="12"/>
        <v>School Bus</v>
      </c>
      <c r="I26" s="96" t="str">
        <f t="shared" si="12"/>
        <v>Public Transit</v>
      </c>
      <c r="J26" s="96" t="str">
        <f t="shared" si="12"/>
        <v>Carpool</v>
      </c>
      <c r="K26" s="96" t="str">
        <f t="shared" si="12"/>
        <v>Car</v>
      </c>
      <c r="L26" s="96" t="str">
        <f t="shared" si="12"/>
        <v>Other</v>
      </c>
      <c r="M26" s="4"/>
      <c r="N26" s="166" t="s">
        <v>28</v>
      </c>
      <c r="O26" s="166"/>
      <c r="P26" s="166" t="s">
        <v>5</v>
      </c>
      <c r="Q26" s="166"/>
      <c r="R26" s="166" t="s">
        <v>8</v>
      </c>
      <c r="S26" s="166"/>
      <c r="T26" s="166" t="s">
        <v>29</v>
      </c>
      <c r="U26" s="144"/>
      <c r="V26" s="166" t="s">
        <v>6</v>
      </c>
      <c r="W26" s="144"/>
      <c r="Y26" s="94" t="s">
        <v>34</v>
      </c>
      <c r="Z26" s="94" t="s">
        <v>36</v>
      </c>
      <c r="AA26" s="94" t="s">
        <v>39</v>
      </c>
      <c r="AB26" s="94" t="s">
        <v>40</v>
      </c>
      <c r="AC26" s="94" t="s">
        <v>41</v>
      </c>
      <c r="AD26" s="94" t="s">
        <v>42</v>
      </c>
      <c r="AE26" s="94" t="s">
        <v>43</v>
      </c>
      <c r="AF26" s="94" t="s">
        <v>44</v>
      </c>
      <c r="AG26" s="94" t="s">
        <v>68</v>
      </c>
      <c r="AH26" s="94" t="s">
        <v>69</v>
      </c>
      <c r="AJ26" s="94" t="s">
        <v>34</v>
      </c>
      <c r="AK26" s="94" t="s">
        <v>11</v>
      </c>
      <c r="AL26" s="94" t="s">
        <v>77</v>
      </c>
      <c r="AM26" s="94" t="s">
        <v>78</v>
      </c>
      <c r="AN26" s="94" t="s">
        <v>79</v>
      </c>
      <c r="AO26" s="94" t="s">
        <v>80</v>
      </c>
      <c r="AP26" s="94" t="s">
        <v>81</v>
      </c>
    </row>
    <row r="27" spans="1:48">
      <c r="C27" s="137" t="s">
        <v>87</v>
      </c>
      <c r="D27" s="137"/>
      <c r="E27" s="14">
        <v>0.4398481600360129</v>
      </c>
      <c r="F27" s="14">
        <v>3.9659524192889657E-2</v>
      </c>
      <c r="G27" s="14">
        <v>0</v>
      </c>
      <c r="H27" s="14">
        <v>0.1606508644805498</v>
      </c>
      <c r="I27" s="14">
        <v>4.7671361779792233E-2</v>
      </c>
      <c r="J27" s="14">
        <v>3.880106975046798E-2</v>
      </c>
      <c r="K27" s="14">
        <v>0.26694031965127096</v>
      </c>
      <c r="L27" s="14">
        <v>6.428700109016491E-3</v>
      </c>
      <c r="M27" s="4"/>
      <c r="N27" s="143">
        <f>IF(AND(E29="",F29="",G29=""),"",E29+0.5*F29+G29)</f>
        <v>-7.1131629651831844E-3</v>
      </c>
      <c r="O27" s="143"/>
      <c r="P27" s="143">
        <f>H29</f>
        <v>-1.4449325867465999E-2</v>
      </c>
      <c r="Q27" s="143"/>
      <c r="R27" s="143">
        <f>J29</f>
        <v>-4.4180931257928524E-3</v>
      </c>
      <c r="S27" s="143"/>
      <c r="T27" s="143">
        <f>K29</f>
        <v>-3.3051786201277578E-2</v>
      </c>
      <c r="U27" s="143"/>
      <c r="V27" s="143">
        <f>I29</f>
        <v>4.9455077135206964E-2</v>
      </c>
      <c r="W27" s="143"/>
      <c r="Y27" s="92">
        <f>A3</f>
        <v>1</v>
      </c>
      <c r="Z27" s="91">
        <f>IF(X3="","",X3/0.79)</f>
        <v>6944.923812040779</v>
      </c>
      <c r="AA27" s="26">
        <f>X3</f>
        <v>5486.489811512216</v>
      </c>
      <c r="AB27" s="91" t="str">
        <f>IF(Y3="","",Y3/0.51)</f>
        <v/>
      </c>
      <c r="AC27" s="26"/>
      <c r="AD27" s="91">
        <f>IF(Z3="","",Z3/0.32)</f>
        <v>5858.3497135374037</v>
      </c>
      <c r="AE27" s="26">
        <f>Z3</f>
        <v>1874.6719083319692</v>
      </c>
      <c r="AF27" s="26">
        <f>AA3</f>
        <v>7361.1617198441854</v>
      </c>
      <c r="AG27" s="26">
        <f>AE3</f>
        <v>21446.521594746337</v>
      </c>
      <c r="AH27" s="26">
        <f>AI3</f>
        <v>34723.324191505839</v>
      </c>
      <c r="AJ27" s="92">
        <f t="shared" ref="AJ27:AJ46" si="13">A3</f>
        <v>1</v>
      </c>
      <c r="AK27" s="26">
        <f>AL3</f>
        <v>3530.9808333333331</v>
      </c>
      <c r="AL27" s="26">
        <f>AO3</f>
        <v>5768.7213958333341</v>
      </c>
      <c r="AM27" s="26">
        <f>AR3</f>
        <v>1653.2040833333333</v>
      </c>
      <c r="AN27" s="26">
        <f>IF(AND(AK27="",AL27=""),"",SUM(AK27,AL27))</f>
        <v>9299.7022291666672</v>
      </c>
      <c r="AO27" s="26">
        <f>IF(AND(AM27="",AN27=""),"",IF(AN27="",0,AN27)+NPV(3%,IF(AM27="",0,AM27),IF(AM27="",0,AM27)))</f>
        <v>12463.0581431705</v>
      </c>
      <c r="AP27" s="26">
        <f>IF(AND(AM27="",AN27=""),"",IF(AN27="",0,AN27)+NPV(3%,IF(AM27="",0,AM27),IF(AM27="",0,AM27),IF(AM27="",0,AM27)/2,IF(AM27="",0,AM27)/2))</f>
        <v>13953.941315007542</v>
      </c>
    </row>
    <row r="28" spans="1:48">
      <c r="C28" s="137" t="s">
        <v>89</v>
      </c>
      <c r="D28" s="137"/>
      <c r="E28" s="14">
        <v>0.40726622423301956</v>
      </c>
      <c r="F28" s="14">
        <v>6.2510989945249049E-2</v>
      </c>
      <c r="G28" s="14">
        <v>1.4043039961630437E-2</v>
      </c>
      <c r="H28" s="14">
        <v>0.1462015386130838</v>
      </c>
      <c r="I28" s="14">
        <v>9.7126438914999197E-2</v>
      </c>
      <c r="J28" s="14">
        <v>3.4382976624675127E-2</v>
      </c>
      <c r="K28" s="14">
        <v>0.23388853344999339</v>
      </c>
      <c r="L28" s="14">
        <v>3.3775466894509004E-3</v>
      </c>
      <c r="M28" s="4"/>
      <c r="N28" s="4"/>
      <c r="O28" s="4"/>
      <c r="P28" s="4"/>
      <c r="Q28" s="4"/>
      <c r="R28" s="4"/>
      <c r="S28" s="4"/>
      <c r="T28" s="4"/>
      <c r="Y28" s="92">
        <f t="shared" ref="Y28:Y46" si="14">A4</f>
        <v>2</v>
      </c>
      <c r="Z28" s="91" t="str">
        <f t="shared" ref="Z28:Z34" si="15">IF(X4="","",X4/0.79)</f>
        <v/>
      </c>
      <c r="AA28" s="26"/>
      <c r="AB28" s="91" t="str">
        <f t="shared" ref="AB28:AB34" si="16">IF(Y4="","",Y4/0.51)</f>
        <v/>
      </c>
      <c r="AC28" s="26"/>
      <c r="AD28" s="91">
        <f t="shared" ref="AD28:AD34" si="17">IF(Z4="","",Z4/0.32)</f>
        <v>17240.125522101567</v>
      </c>
      <c r="AE28" s="26">
        <f t="shared" ref="AE28:AF34" si="18">Z4</f>
        <v>5516.8401670725016</v>
      </c>
      <c r="AF28" s="26">
        <f t="shared" si="18"/>
        <v>5516.8401670725016</v>
      </c>
      <c r="AG28" s="26">
        <f t="shared" ref="AG28:AG34" si="19">AE4</f>
        <v>16073.146641911957</v>
      </c>
      <c r="AH28" s="26">
        <f t="shared" ref="AH28:AH34" si="20">AI4</f>
        <v>26023.477940657787</v>
      </c>
      <c r="AJ28" s="92">
        <f t="shared" si="13"/>
        <v>2</v>
      </c>
      <c r="AK28" s="26">
        <f t="shared" ref="AK28:AK34" si="21">AL4</f>
        <v>2492.9590000000003</v>
      </c>
      <c r="AL28" s="26">
        <f t="shared" ref="AL28:AL34" si="22">AO4</f>
        <v>3212.832145833333</v>
      </c>
      <c r="AM28" s="26">
        <f t="shared" ref="AM28:AM34" si="23">AR4</f>
        <v>1554.6062999999999</v>
      </c>
      <c r="AN28" s="26">
        <f t="shared" ref="AN28:AN34" si="24">IF(AND(AK28="",AL28=""),"",SUM(AK28,AL28))</f>
        <v>5705.7911458333328</v>
      </c>
      <c r="AO28" s="26">
        <f t="shared" ref="AO28:AO34" si="25">IF(AND(AM28="",AN28=""),"",IF(AN28="",0,AN28)+NPV(3%,IF(AM28="",0,AM28),IF(AM28="",0,AM28)))</f>
        <v>8680.4831893812625</v>
      </c>
      <c r="AP28" s="26">
        <f>IF(AND(AM28="",AN28=""),"",IF(AN28="",0,AN28)+NPV(3%,IF(AM28="",0,AM28),IF(AM28="",0,AM28),IF(AM28="",0,AM28)/2,IF(AM28="",0,AM28)/2))</f>
        <v>10082.449464971767</v>
      </c>
    </row>
    <row r="29" spans="1:48">
      <c r="C29" s="137" t="s">
        <v>27</v>
      </c>
      <c r="D29" s="137"/>
      <c r="E29" s="15">
        <f>IF(D23="","",SUMPRODUCT($D3:$D22,E3:E22)/SUM($D3:$D22))</f>
        <v>-3.2581935802993324E-2</v>
      </c>
      <c r="F29" s="15">
        <f>IF(D23="","",SUMPRODUCT($D3:$D22,F3:F22)/SUM($D3:$D22))</f>
        <v>2.2851465752359405E-2</v>
      </c>
      <c r="G29" s="15">
        <f>IF(D23="","",SUMPRODUCT($D3:$D22,G3:G22)/SUM($D3:$D22))</f>
        <v>1.4043039961630437E-2</v>
      </c>
      <c r="H29" s="15">
        <f>IF(D23="","",SUMPRODUCT($D3:$D22,H3:H22)/SUM($D3:$D22))</f>
        <v>-1.4449325867465999E-2</v>
      </c>
      <c r="I29" s="15">
        <f>IF(D23="","",SUMPRODUCT($D3:$D22,I3:I22)/SUM($D3:$D22))</f>
        <v>4.9455077135206964E-2</v>
      </c>
      <c r="J29" s="15">
        <f>IF(D23="","",SUMPRODUCT($D3:$D22,J3:J22)/SUM($D3:$D22))</f>
        <v>-4.4180931257928524E-3</v>
      </c>
      <c r="K29" s="15">
        <f>IF(D23="","",SUMPRODUCT($D3:$D22,K3:K22)/SUM($D3:$D22))</f>
        <v>-3.3051786201277578E-2</v>
      </c>
      <c r="L29" s="15">
        <f>IF(D23="","",SUMPRODUCT($D3:$D22,L3:L22)/SUM($D3:$D22))</f>
        <v>-3.0511534195655906E-3</v>
      </c>
      <c r="M29" s="4"/>
      <c r="N29" s="4"/>
      <c r="O29" s="4"/>
      <c r="P29" s="4"/>
      <c r="Q29" s="4"/>
      <c r="R29" s="4"/>
      <c r="S29" s="4"/>
      <c r="T29" s="4"/>
      <c r="Y29" s="92">
        <f t="shared" si="14"/>
        <v>3</v>
      </c>
      <c r="Z29" s="91" t="str">
        <f t="shared" si="15"/>
        <v/>
      </c>
      <c r="AA29" s="26"/>
      <c r="AB29" s="91" t="str">
        <f t="shared" si="16"/>
        <v/>
      </c>
      <c r="AC29" s="26"/>
      <c r="AD29" s="91">
        <f t="shared" si="17"/>
        <v>4528.08</v>
      </c>
      <c r="AE29" s="26">
        <f t="shared" si="18"/>
        <v>1448.9856</v>
      </c>
      <c r="AF29" s="26">
        <f t="shared" si="18"/>
        <v>1448.9856</v>
      </c>
      <c r="AG29" s="26">
        <f t="shared" si="19"/>
        <v>4221.5756348760478</v>
      </c>
      <c r="AH29" s="26">
        <f t="shared" si="20"/>
        <v>6835.0076594552247</v>
      </c>
      <c r="AJ29" s="92">
        <f t="shared" si="13"/>
        <v>3</v>
      </c>
      <c r="AK29" s="26">
        <f t="shared" si="21"/>
        <v>2561.7179999999998</v>
      </c>
      <c r="AL29" s="26">
        <f t="shared" si="22"/>
        <v>4478.1885000000002</v>
      </c>
      <c r="AM29" s="26">
        <f t="shared" si="23"/>
        <v>2255.3242500000001</v>
      </c>
      <c r="AN29" s="26">
        <f t="shared" si="24"/>
        <v>7039.9065000000001</v>
      </c>
      <c r="AO29" s="26">
        <f t="shared" si="25"/>
        <v>11355.401105994912</v>
      </c>
      <c r="AP29" s="26">
        <f t="shared" ref="AP29:AP34" si="26">IF(AND(AM29="",AN29=""),"",IF(AN29="",0,AN29)+NPV(3%,IF(AM29="",0,AM29),IF(AM29="",0,AM29),IF(AM29="",0,AM29)/2,IF(AM29="",0,AM29)/2))</f>
        <v>13389.284886744703</v>
      </c>
    </row>
    <row r="30" spans="1:48">
      <c r="E30" s="9"/>
      <c r="F30" s="9"/>
      <c r="G30" s="9"/>
      <c r="H30" s="9"/>
      <c r="I30" s="9"/>
      <c r="J30" s="9"/>
      <c r="K30" s="9"/>
      <c r="L30" s="9"/>
      <c r="M30" s="4"/>
      <c r="N30" s="4"/>
      <c r="O30" s="4"/>
      <c r="P30" s="4"/>
      <c r="Q30" s="4"/>
      <c r="R30" s="4"/>
      <c r="S30" s="4"/>
      <c r="T30" s="4"/>
      <c r="Y30" s="92">
        <f t="shared" si="14"/>
        <v>4</v>
      </c>
      <c r="Z30" s="91">
        <f t="shared" si="15"/>
        <v>3548.980018979084</v>
      </c>
      <c r="AA30" s="26">
        <f t="shared" ref="AA30:AA34" si="27">X6</f>
        <v>2803.6942149934766</v>
      </c>
      <c r="AB30" s="91">
        <f t="shared" si="16"/>
        <v>624.78992654345438</v>
      </c>
      <c r="AC30" s="26">
        <f t="shared" ref="AC30:AC33" si="28">Y6</f>
        <v>318.64286253716176</v>
      </c>
      <c r="AD30" s="91">
        <f t="shared" si="17"/>
        <v>5385.7302570546817</v>
      </c>
      <c r="AE30" s="26">
        <f t="shared" si="18"/>
        <v>1723.4336822574983</v>
      </c>
      <c r="AF30" s="26">
        <f t="shared" si="18"/>
        <v>4845.7707597881363</v>
      </c>
      <c r="AG30" s="26">
        <f t="shared" si="19"/>
        <v>14118.006260183949</v>
      </c>
      <c r="AH30" s="26">
        <f t="shared" si="20"/>
        <v>22857.97751138181</v>
      </c>
      <c r="AJ30" s="92">
        <f t="shared" si="13"/>
        <v>4</v>
      </c>
      <c r="AK30" s="26">
        <f t="shared" si="21"/>
        <v>2689.66975</v>
      </c>
      <c r="AL30" s="26">
        <f t="shared" si="22"/>
        <v>4864.4690000000001</v>
      </c>
      <c r="AM30" s="26">
        <f t="shared" si="23"/>
        <v>2540.1345000000001</v>
      </c>
      <c r="AN30" s="26">
        <f t="shared" si="24"/>
        <v>7554.1387500000001</v>
      </c>
      <c r="AO30" s="26">
        <f t="shared" si="25"/>
        <v>12414.609138349515</v>
      </c>
      <c r="AP30" s="26">
        <f t="shared" si="26"/>
        <v>14705.338890611516</v>
      </c>
    </row>
    <row r="31" spans="1:48"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4"/>
      <c r="R31" s="4"/>
      <c r="S31" s="4"/>
      <c r="T31" s="4"/>
      <c r="Y31" s="92">
        <f t="shared" si="14"/>
        <v>5</v>
      </c>
      <c r="Z31" s="91">
        <f t="shared" si="15"/>
        <v>17350.247014925371</v>
      </c>
      <c r="AA31" s="26">
        <f t="shared" si="27"/>
        <v>13706.695141791044</v>
      </c>
      <c r="AB31" s="91" t="str">
        <f t="shared" si="16"/>
        <v/>
      </c>
      <c r="AC31" s="26"/>
      <c r="AD31" s="91">
        <f t="shared" si="17"/>
        <v>1138.6388059701494</v>
      </c>
      <c r="AE31" s="26">
        <f t="shared" si="18"/>
        <v>364.3644179104478</v>
      </c>
      <c r="AF31" s="26">
        <f t="shared" si="18"/>
        <v>14071.059559701493</v>
      </c>
      <c r="AG31" s="26">
        <f t="shared" si="19"/>
        <v>40995.605611350118</v>
      </c>
      <c r="AH31" s="26">
        <f t="shared" si="20"/>
        <v>66374.572574917504</v>
      </c>
      <c r="AJ31" s="92">
        <f t="shared" si="13"/>
        <v>5</v>
      </c>
      <c r="AK31" s="26">
        <f t="shared" si="21"/>
        <v>2554.4695000000002</v>
      </c>
      <c r="AL31" s="26">
        <f t="shared" si="22"/>
        <v>1887.463</v>
      </c>
      <c r="AM31" s="26">
        <f t="shared" si="23"/>
        <v>1066.4315000000001</v>
      </c>
      <c r="AN31" s="26">
        <f t="shared" si="24"/>
        <v>4441.9324999999999</v>
      </c>
      <c r="AO31" s="26">
        <f t="shared" si="25"/>
        <v>6482.516857620888</v>
      </c>
      <c r="AP31" s="26">
        <f t="shared" si="26"/>
        <v>7444.2400914887785</v>
      </c>
    </row>
    <row r="32" spans="1:48" ht="15">
      <c r="C32" s="180" t="s">
        <v>94</v>
      </c>
      <c r="D32" s="181"/>
      <c r="E32" s="181"/>
      <c r="F32" s="181"/>
      <c r="G32" s="181"/>
      <c r="H32" s="181"/>
      <c r="I32" s="181"/>
      <c r="J32" s="181"/>
      <c r="K32" s="181"/>
      <c r="L32" s="181"/>
      <c r="M32" s="2"/>
      <c r="N32" s="138" t="s">
        <v>101</v>
      </c>
      <c r="O32" s="139"/>
      <c r="P32" s="139"/>
      <c r="Q32" s="139"/>
      <c r="R32" s="139"/>
      <c r="S32" s="139"/>
      <c r="T32" s="139"/>
      <c r="U32" s="139"/>
      <c r="V32" s="140"/>
      <c r="W32" s="140"/>
      <c r="Y32" s="92">
        <f t="shared" si="14"/>
        <v>6</v>
      </c>
      <c r="Z32" s="91">
        <f t="shared" si="15"/>
        <v>10386.394371214823</v>
      </c>
      <c r="AA32" s="26">
        <f t="shared" si="27"/>
        <v>8205.2515532597099</v>
      </c>
      <c r="AB32" s="91">
        <f t="shared" si="16"/>
        <v>3928.4767248545304</v>
      </c>
      <c r="AC32" s="26">
        <f t="shared" si="28"/>
        <v>2003.5231296758107</v>
      </c>
      <c r="AD32" s="91" t="str">
        <f t="shared" si="17"/>
        <v/>
      </c>
      <c r="AE32" s="26"/>
      <c r="AF32" s="26">
        <f t="shared" si="18"/>
        <v>10208.77468293552</v>
      </c>
      <c r="AG32" s="26">
        <f t="shared" si="19"/>
        <v>29742.95566734414</v>
      </c>
      <c r="AH32" s="26">
        <f t="shared" si="20"/>
        <v>48155.794751526075</v>
      </c>
      <c r="AJ32" s="92">
        <f t="shared" si="13"/>
        <v>6</v>
      </c>
      <c r="AK32" s="26">
        <f t="shared" si="21"/>
        <v>2696.0970000000002</v>
      </c>
      <c r="AL32" s="26">
        <f t="shared" si="22"/>
        <v>4397.9195</v>
      </c>
      <c r="AM32" s="26">
        <f t="shared" si="23"/>
        <v>2144.8697499999998</v>
      </c>
      <c r="AN32" s="26">
        <f t="shared" si="24"/>
        <v>7094.0164999999997</v>
      </c>
      <c r="AO32" s="26">
        <f t="shared" si="25"/>
        <v>11198.159767508718</v>
      </c>
      <c r="AP32" s="26">
        <f t="shared" si="26"/>
        <v>13132.434094734997</v>
      </c>
    </row>
    <row r="33" spans="3:42" ht="14.1" customHeight="1">
      <c r="C33" s="137"/>
      <c r="D33" s="144"/>
      <c r="E33" s="141" t="str">
        <f>E2</f>
        <v>Walked</v>
      </c>
      <c r="F33" s="141" t="str">
        <f t="shared" ref="F33:L33" si="29">F2</f>
        <v>Walked part-way</v>
      </c>
      <c r="G33" s="141" t="str">
        <f t="shared" si="29"/>
        <v>Bicycle</v>
      </c>
      <c r="H33" s="141" t="str">
        <f t="shared" si="29"/>
        <v>School Bus</v>
      </c>
      <c r="I33" s="141" t="str">
        <f t="shared" si="29"/>
        <v>Public Transit</v>
      </c>
      <c r="J33" s="141" t="str">
        <f t="shared" si="29"/>
        <v>Carpool</v>
      </c>
      <c r="K33" s="141" t="str">
        <f t="shared" si="29"/>
        <v>Car</v>
      </c>
      <c r="L33" s="141" t="str">
        <f t="shared" si="29"/>
        <v>Other</v>
      </c>
      <c r="M33" s="2"/>
      <c r="N33" s="145" t="str">
        <f>N26</f>
        <v>Walk/Cycle</v>
      </c>
      <c r="O33" s="146"/>
      <c r="P33" s="145" t="str">
        <f t="shared" ref="P33" si="30">P26</f>
        <v>School Bus</v>
      </c>
      <c r="Q33" s="146"/>
      <c r="R33" s="145" t="str">
        <f t="shared" ref="R33" si="31">R26</f>
        <v>Carpool</v>
      </c>
      <c r="S33" s="146"/>
      <c r="T33" s="145" t="str">
        <f t="shared" ref="T33" si="32">T26</f>
        <v>Family Car</v>
      </c>
      <c r="U33" s="146"/>
      <c r="V33" s="145" t="str">
        <f t="shared" ref="V33" si="33">V26</f>
        <v>Public Transit</v>
      </c>
      <c r="W33" s="146"/>
      <c r="Y33" s="92">
        <f t="shared" si="14"/>
        <v>7</v>
      </c>
      <c r="Z33" s="91">
        <f t="shared" si="15"/>
        <v>41792.399999999994</v>
      </c>
      <c r="AA33" s="26">
        <f t="shared" si="27"/>
        <v>33015.995999999999</v>
      </c>
      <c r="AB33" s="91">
        <f t="shared" si="16"/>
        <v>7143.9999999999836</v>
      </c>
      <c r="AC33" s="26">
        <f t="shared" si="28"/>
        <v>3643.4399999999919</v>
      </c>
      <c r="AD33" s="91">
        <f t="shared" si="17"/>
        <v>6429.6</v>
      </c>
      <c r="AE33" s="26">
        <f t="shared" si="18"/>
        <v>2057.4720000000002</v>
      </c>
      <c r="AF33" s="26">
        <f t="shared" si="18"/>
        <v>38716.907999999996</v>
      </c>
      <c r="AG33" s="26">
        <f t="shared" si="19"/>
        <v>112800.53816306908</v>
      </c>
      <c r="AH33" s="26">
        <f t="shared" si="20"/>
        <v>182631.46488855602</v>
      </c>
      <c r="AJ33" s="92">
        <f t="shared" si="13"/>
        <v>7</v>
      </c>
      <c r="AK33" s="26">
        <f t="shared" si="21"/>
        <v>3074.377375</v>
      </c>
      <c r="AL33" s="26">
        <f t="shared" si="22"/>
        <v>4723.1295</v>
      </c>
      <c r="AM33" s="26">
        <f t="shared" si="23"/>
        <v>2445.4547499999999</v>
      </c>
      <c r="AN33" s="26">
        <f t="shared" si="24"/>
        <v>7797.506875</v>
      </c>
      <c r="AO33" s="26">
        <f t="shared" si="25"/>
        <v>12476.810430943067</v>
      </c>
      <c r="AP33" s="26">
        <f t="shared" si="26"/>
        <v>14682.156625656549</v>
      </c>
    </row>
    <row r="34" spans="3:42" ht="14.1" customHeight="1">
      <c r="C34" s="144"/>
      <c r="D34" s="144"/>
      <c r="E34" s="142"/>
      <c r="F34" s="142"/>
      <c r="G34" s="142"/>
      <c r="H34" s="142"/>
      <c r="I34" s="142"/>
      <c r="J34" s="142"/>
      <c r="K34" s="142"/>
      <c r="L34" s="142"/>
      <c r="M34" s="2"/>
      <c r="N34" s="147"/>
      <c r="O34" s="148"/>
      <c r="P34" s="147"/>
      <c r="Q34" s="148"/>
      <c r="R34" s="147"/>
      <c r="S34" s="148"/>
      <c r="T34" s="147"/>
      <c r="U34" s="148"/>
      <c r="V34" s="147"/>
      <c r="W34" s="148"/>
      <c r="Y34" s="92">
        <f t="shared" si="14"/>
        <v>8</v>
      </c>
      <c r="Z34" s="91">
        <f t="shared" si="15"/>
        <v>27655.067262791854</v>
      </c>
      <c r="AA34" s="26">
        <f t="shared" si="27"/>
        <v>21847.503137605567</v>
      </c>
      <c r="AB34" s="91" t="str">
        <f t="shared" si="16"/>
        <v/>
      </c>
      <c r="AC34" s="26"/>
      <c r="AD34" s="91">
        <f t="shared" si="17"/>
        <v>1317.5145553899649</v>
      </c>
      <c r="AE34" s="26">
        <f t="shared" si="18"/>
        <v>421.60465772478881</v>
      </c>
      <c r="AF34" s="26">
        <f t="shared" si="18"/>
        <v>22269.107795330354</v>
      </c>
      <c r="AG34" s="26">
        <f t="shared" si="19"/>
        <v>64880.370708442446</v>
      </c>
      <c r="AH34" s="26">
        <f t="shared" si="20"/>
        <v>105045.57281336476</v>
      </c>
      <c r="AJ34" s="92">
        <f t="shared" si="13"/>
        <v>8</v>
      </c>
      <c r="AK34" s="26">
        <f t="shared" si="21"/>
        <v>2920.1423749999999</v>
      </c>
      <c r="AL34" s="26">
        <f t="shared" si="22"/>
        <v>4859.9290000000001</v>
      </c>
      <c r="AM34" s="26">
        <f t="shared" si="23"/>
        <v>2117.2245000000003</v>
      </c>
      <c r="AN34" s="26">
        <f t="shared" si="24"/>
        <v>7780.0713749999995</v>
      </c>
      <c r="AO34" s="26">
        <f t="shared" si="25"/>
        <v>11831.31629440805</v>
      </c>
      <c r="AP34" s="26">
        <f t="shared" si="26"/>
        <v>13740.659738374517</v>
      </c>
    </row>
    <row r="35" spans="3:42" ht="14.1" customHeight="1">
      <c r="C35" s="144"/>
      <c r="D35" s="144"/>
      <c r="E35" s="142"/>
      <c r="F35" s="142"/>
      <c r="G35" s="142"/>
      <c r="H35" s="142"/>
      <c r="I35" s="142"/>
      <c r="J35" s="142"/>
      <c r="K35" s="142"/>
      <c r="L35" s="142"/>
      <c r="M35" s="2"/>
      <c r="N35" s="147"/>
      <c r="O35" s="148"/>
      <c r="P35" s="147"/>
      <c r="Q35" s="148"/>
      <c r="R35" s="147"/>
      <c r="S35" s="148"/>
      <c r="T35" s="147"/>
      <c r="U35" s="148"/>
      <c r="V35" s="147"/>
      <c r="W35" s="148"/>
      <c r="Y35" s="92">
        <f t="shared" si="14"/>
        <v>9</v>
      </c>
      <c r="Z35" s="91"/>
      <c r="AA35" s="26"/>
      <c r="AB35" s="91"/>
      <c r="AC35" s="26"/>
      <c r="AD35" s="91"/>
      <c r="AE35" s="26"/>
      <c r="AF35" s="26"/>
      <c r="AG35" s="26"/>
      <c r="AH35" s="26"/>
      <c r="AJ35" s="92">
        <f t="shared" si="13"/>
        <v>9</v>
      </c>
      <c r="AK35" s="26"/>
      <c r="AL35" s="26"/>
      <c r="AM35" s="26"/>
      <c r="AN35" s="26"/>
      <c r="AO35" s="26"/>
      <c r="AP35" s="26"/>
    </row>
    <row r="36" spans="3:42" ht="14.1" customHeight="1">
      <c r="C36" s="144"/>
      <c r="D36" s="144"/>
      <c r="E36" s="142"/>
      <c r="F36" s="142"/>
      <c r="G36" s="142"/>
      <c r="H36" s="142"/>
      <c r="I36" s="142"/>
      <c r="J36" s="142"/>
      <c r="K36" s="142"/>
      <c r="L36" s="142"/>
      <c r="M36" s="2"/>
      <c r="N36" s="149"/>
      <c r="O36" s="150"/>
      <c r="P36" s="149"/>
      <c r="Q36" s="150"/>
      <c r="R36" s="149"/>
      <c r="S36" s="150"/>
      <c r="T36" s="149"/>
      <c r="U36" s="150"/>
      <c r="V36" s="149"/>
      <c r="W36" s="150"/>
      <c r="Y36" s="92">
        <f t="shared" si="14"/>
        <v>10</v>
      </c>
      <c r="Z36" s="91"/>
      <c r="AA36" s="26"/>
      <c r="AB36" s="91"/>
      <c r="AC36" s="26"/>
      <c r="AD36" s="91"/>
      <c r="AE36" s="26"/>
      <c r="AF36" s="26"/>
      <c r="AG36" s="26"/>
      <c r="AH36" s="26"/>
      <c r="AJ36" s="92">
        <f t="shared" si="13"/>
        <v>10</v>
      </c>
      <c r="AK36" s="26"/>
      <c r="AL36" s="26"/>
      <c r="AM36" s="26"/>
      <c r="AN36" s="26"/>
      <c r="AO36" s="26"/>
      <c r="AP36" s="26"/>
    </row>
    <row r="37" spans="3:42">
      <c r="C37" s="137" t="str">
        <f>C27</f>
        <v>Baseline survey</v>
      </c>
      <c r="D37" s="137"/>
      <c r="E37" s="14">
        <v>0.4896905572584071</v>
      </c>
      <c r="F37" s="14">
        <v>3.5794044979962684E-2</v>
      </c>
      <c r="G37" s="14">
        <v>0</v>
      </c>
      <c r="H37" s="14">
        <v>0.17879298143375913</v>
      </c>
      <c r="I37" s="14">
        <v>4.8939040961047835E-2</v>
      </c>
      <c r="J37" s="14">
        <v>3.390453167109915E-2</v>
      </c>
      <c r="K37" s="14">
        <v>0.21047061495853461</v>
      </c>
      <c r="L37" s="14">
        <v>4.4637721441434111E-3</v>
      </c>
      <c r="M37" s="2"/>
      <c r="N37" s="143">
        <f>IF(AND(E39="",F39="",G39=""),"",E39+0.5*F39+G39)</f>
        <v>-2.6229064994003938E-2</v>
      </c>
      <c r="O37" s="143"/>
      <c r="P37" s="143">
        <f>H39</f>
        <v>-8.6827954725998673E-3</v>
      </c>
      <c r="Q37" s="143"/>
      <c r="R37" s="143">
        <f>J39</f>
        <v>-2.4860492979486555E-3</v>
      </c>
      <c r="S37" s="143"/>
      <c r="T37" s="143">
        <f>K39</f>
        <v>-2.5157869702178825E-2</v>
      </c>
      <c r="U37" s="143"/>
      <c r="V37" s="143">
        <f>I39</f>
        <v>5.4810596683879616E-2</v>
      </c>
      <c r="W37" s="143"/>
      <c r="Y37" s="92">
        <f t="shared" si="14"/>
        <v>11</v>
      </c>
      <c r="Z37" s="91"/>
      <c r="AA37" s="26"/>
      <c r="AB37" s="91"/>
      <c r="AC37" s="26"/>
      <c r="AD37" s="91"/>
      <c r="AE37" s="26"/>
      <c r="AF37" s="26"/>
      <c r="AG37" s="26"/>
      <c r="AH37" s="26"/>
      <c r="AJ37" s="92">
        <f t="shared" si="13"/>
        <v>11</v>
      </c>
      <c r="AK37" s="26"/>
      <c r="AL37" s="26"/>
      <c r="AM37" s="26"/>
      <c r="AN37" s="26"/>
      <c r="AO37" s="26"/>
      <c r="AP37" s="26"/>
    </row>
    <row r="38" spans="3:42">
      <c r="C38" s="137" t="str">
        <f t="shared" ref="C38:C39" si="34">C28</f>
        <v>Follow-up survey</v>
      </c>
      <c r="D38" s="137"/>
      <c r="E38" s="14">
        <v>0.44403687736117486</v>
      </c>
      <c r="F38" s="14">
        <v>4.9150135143457056E-2</v>
      </c>
      <c r="G38" s="14">
        <v>1.2746569821481068E-2</v>
      </c>
      <c r="H38" s="14">
        <v>0.17011018596115923</v>
      </c>
      <c r="I38" s="14">
        <v>0.10374963764492745</v>
      </c>
      <c r="J38" s="14">
        <v>3.1418482373150494E-2</v>
      </c>
      <c r="K38" s="14">
        <v>0.1853127452563558</v>
      </c>
      <c r="L38" s="14">
        <v>5.5309098452478904E-3</v>
      </c>
      <c r="M38" s="4"/>
      <c r="N38" s="4"/>
      <c r="O38" s="4"/>
      <c r="P38" s="4"/>
      <c r="Q38" s="4"/>
      <c r="R38" s="4"/>
      <c r="S38" s="4"/>
      <c r="T38" s="4"/>
      <c r="Y38" s="92">
        <f t="shared" si="14"/>
        <v>12</v>
      </c>
      <c r="Z38" s="91"/>
      <c r="AA38" s="26"/>
      <c r="AB38" s="91"/>
      <c r="AC38" s="26"/>
      <c r="AD38" s="91"/>
      <c r="AE38" s="26"/>
      <c r="AF38" s="26"/>
      <c r="AG38" s="26"/>
      <c r="AH38" s="26"/>
      <c r="AJ38" s="92">
        <f t="shared" si="13"/>
        <v>12</v>
      </c>
      <c r="AK38" s="26"/>
      <c r="AL38" s="26"/>
      <c r="AM38" s="26"/>
      <c r="AN38" s="26"/>
      <c r="AO38" s="26"/>
      <c r="AP38" s="26"/>
    </row>
    <row r="39" spans="3:42">
      <c r="C39" s="137" t="str">
        <f t="shared" si="34"/>
        <v>Mode Shift</v>
      </c>
      <c r="D39" s="137"/>
      <c r="E39" s="15">
        <f>IF(D23="","",SUMPRODUCT($D3:$D22,M3:M22)/SUM($D3:$D22))</f>
        <v>-4.5653679897232194E-2</v>
      </c>
      <c r="F39" s="15">
        <f>IF(D23="","",SUMPRODUCT($D3:$D22,N3:N22)/SUM($D3:$D22))</f>
        <v>1.3356090163494377E-2</v>
      </c>
      <c r="G39" s="15">
        <f>IF(D23="","",SUMPRODUCT($D3:$D22,O3:O22)/SUM($D3:$D22))</f>
        <v>1.2746569821481068E-2</v>
      </c>
      <c r="H39" s="15">
        <f>IF(D23="","",SUMPRODUCT($D3:$D22,P3:P22)/SUM($D3:$D22))</f>
        <v>-8.6827954725998673E-3</v>
      </c>
      <c r="I39" s="15">
        <f>IF(D23="","",SUMPRODUCT($D3:$D22,Q3:Q22)/SUM($D3:$D22))</f>
        <v>5.4810596683879616E-2</v>
      </c>
      <c r="J39" s="15">
        <f>IF(D23="","",SUMPRODUCT($D3:$D22,R3:R22)/SUM($D3:$D22))</f>
        <v>-2.4860492979486555E-3</v>
      </c>
      <c r="K39" s="15">
        <f>IF(D23="","",SUMPRODUCT($D3:$D22,S3:S22)/SUM($D3:$D22))</f>
        <v>-2.5157869702178825E-2</v>
      </c>
      <c r="L39" s="15">
        <f>IF(D23="","",SUMPRODUCT($D3:$D22,T3:T22)/SUM($D3:$D22))</f>
        <v>1.0671377011044782E-3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92">
        <f t="shared" si="14"/>
        <v>13</v>
      </c>
      <c r="Z39" s="91"/>
      <c r="AA39" s="26"/>
      <c r="AB39" s="91"/>
      <c r="AC39" s="26"/>
      <c r="AD39" s="91"/>
      <c r="AE39" s="26"/>
      <c r="AF39" s="26"/>
      <c r="AG39" s="26"/>
      <c r="AH39" s="26"/>
      <c r="AJ39" s="92">
        <f t="shared" si="13"/>
        <v>13</v>
      </c>
      <c r="AK39" s="26"/>
      <c r="AL39" s="26"/>
      <c r="AM39" s="26"/>
      <c r="AN39" s="26"/>
      <c r="AO39" s="26"/>
      <c r="AP39" s="26"/>
    </row>
    <row r="40" spans="3:42">
      <c r="C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92">
        <f t="shared" si="14"/>
        <v>14</v>
      </c>
      <c r="Z40" s="91"/>
      <c r="AA40" s="26"/>
      <c r="AB40" s="91"/>
      <c r="AC40" s="26"/>
      <c r="AD40" s="91"/>
      <c r="AE40" s="26"/>
      <c r="AF40" s="26"/>
      <c r="AG40" s="26"/>
      <c r="AH40" s="26"/>
      <c r="AJ40" s="92">
        <f t="shared" si="13"/>
        <v>14</v>
      </c>
      <c r="AK40" s="26"/>
      <c r="AL40" s="26"/>
      <c r="AM40" s="26"/>
      <c r="AN40" s="26"/>
      <c r="AO40" s="26"/>
      <c r="AP40" s="26"/>
    </row>
    <row r="41" spans="3:42">
      <c r="C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Y41" s="92">
        <f t="shared" si="14"/>
        <v>15</v>
      </c>
      <c r="Z41" s="91"/>
      <c r="AA41" s="26"/>
      <c r="AB41" s="91"/>
      <c r="AC41" s="26"/>
      <c r="AD41" s="91"/>
      <c r="AE41" s="26"/>
      <c r="AF41" s="26"/>
      <c r="AG41" s="26"/>
      <c r="AH41" s="26"/>
      <c r="AJ41" s="92">
        <f t="shared" si="13"/>
        <v>15</v>
      </c>
      <c r="AK41" s="26"/>
      <c r="AL41" s="26"/>
      <c r="AM41" s="26"/>
      <c r="AN41" s="26"/>
      <c r="AO41" s="26"/>
      <c r="AP41" s="26"/>
    </row>
    <row r="42" spans="3:42">
      <c r="C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Y42" s="92">
        <f t="shared" si="14"/>
        <v>16</v>
      </c>
      <c r="Z42" s="91"/>
      <c r="AA42" s="26"/>
      <c r="AB42" s="91"/>
      <c r="AC42" s="26"/>
      <c r="AD42" s="91"/>
      <c r="AE42" s="26"/>
      <c r="AF42" s="26"/>
      <c r="AG42" s="26"/>
      <c r="AH42" s="26"/>
      <c r="AJ42" s="92">
        <f t="shared" si="13"/>
        <v>16</v>
      </c>
      <c r="AK42" s="26"/>
      <c r="AL42" s="26"/>
      <c r="AM42" s="26"/>
      <c r="AN42" s="26"/>
      <c r="AO42" s="26"/>
      <c r="AP42" s="26"/>
    </row>
    <row r="43" spans="3:42">
      <c r="C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Y43" s="92">
        <f t="shared" si="14"/>
        <v>17</v>
      </c>
      <c r="Z43" s="91"/>
      <c r="AA43" s="26"/>
      <c r="AB43" s="91"/>
      <c r="AC43" s="26"/>
      <c r="AD43" s="91"/>
      <c r="AE43" s="26"/>
      <c r="AF43" s="26"/>
      <c r="AG43" s="26"/>
      <c r="AH43" s="26"/>
      <c r="AJ43" s="92">
        <f t="shared" si="13"/>
        <v>17</v>
      </c>
      <c r="AK43" s="26"/>
      <c r="AL43" s="26"/>
      <c r="AM43" s="26"/>
      <c r="AN43" s="26"/>
      <c r="AO43" s="26"/>
      <c r="AP43" s="26"/>
    </row>
    <row r="44" spans="3:42">
      <c r="E44" s="9"/>
      <c r="F44" s="9"/>
      <c r="G44" s="9"/>
      <c r="H44" s="9"/>
      <c r="I44" s="9"/>
      <c r="J44" s="9"/>
      <c r="K44" s="9"/>
      <c r="L44" s="9"/>
      <c r="M44" s="4"/>
      <c r="N44" s="4"/>
      <c r="O44" s="4"/>
      <c r="P44" s="4"/>
      <c r="Q44" s="4"/>
      <c r="R44" s="4"/>
      <c r="S44" s="4"/>
      <c r="T44" s="4"/>
      <c r="Y44" s="92">
        <f t="shared" si="14"/>
        <v>18</v>
      </c>
      <c r="Z44" s="91"/>
      <c r="AA44" s="26"/>
      <c r="AB44" s="91"/>
      <c r="AC44" s="26"/>
      <c r="AD44" s="91"/>
      <c r="AE44" s="26"/>
      <c r="AF44" s="26"/>
      <c r="AG44" s="26"/>
      <c r="AH44" s="26"/>
      <c r="AJ44" s="92">
        <f t="shared" si="13"/>
        <v>18</v>
      </c>
      <c r="AK44" s="26"/>
      <c r="AL44" s="26"/>
      <c r="AM44" s="26"/>
      <c r="AN44" s="26"/>
      <c r="AO44" s="26"/>
      <c r="AP44" s="26"/>
    </row>
    <row r="45" spans="3:42"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4"/>
      <c r="R45" s="4"/>
      <c r="S45" s="4"/>
      <c r="T45" s="4"/>
      <c r="Y45" s="92">
        <f t="shared" si="14"/>
        <v>19</v>
      </c>
      <c r="Z45" s="91"/>
      <c r="AA45" s="26"/>
      <c r="AB45" s="91"/>
      <c r="AC45" s="26"/>
      <c r="AD45" s="91"/>
      <c r="AE45" s="26"/>
      <c r="AF45" s="26"/>
      <c r="AG45" s="26"/>
      <c r="AH45" s="26"/>
      <c r="AJ45" s="92">
        <f t="shared" si="13"/>
        <v>19</v>
      </c>
      <c r="AK45" s="26"/>
      <c r="AL45" s="26"/>
      <c r="AM45" s="26"/>
      <c r="AN45" s="26"/>
      <c r="AO45" s="26"/>
      <c r="AP45" s="26"/>
    </row>
    <row r="46" spans="3:42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Y46" s="92">
        <f t="shared" si="14"/>
        <v>20</v>
      </c>
      <c r="Z46" s="91"/>
      <c r="AA46" s="26"/>
      <c r="AB46" s="91"/>
      <c r="AC46" s="26"/>
      <c r="AD46" s="91"/>
      <c r="AE46" s="26"/>
      <c r="AF46" s="26"/>
      <c r="AG46" s="26"/>
      <c r="AH46" s="26"/>
      <c r="AJ46" s="92">
        <f t="shared" si="13"/>
        <v>20</v>
      </c>
      <c r="AK46" s="26"/>
      <c r="AL46" s="26"/>
      <c r="AM46" s="26"/>
      <c r="AN46" s="26"/>
      <c r="AO46" s="26"/>
      <c r="AP46" s="26"/>
    </row>
    <row r="47" spans="3:42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Y47" s="27" t="s">
        <v>37</v>
      </c>
      <c r="Z47" s="84">
        <f>IF(SUM(Z27:Z46)=0,"",SUM(Z27:Z46))</f>
        <v>107678.0124799519</v>
      </c>
      <c r="AA47" s="28">
        <f t="shared" ref="AA47:AH47" si="35">IF(SUM(AA27:AA46)=0,"",SUM(AA27:AA46))</f>
        <v>85065.629859162014</v>
      </c>
      <c r="AB47" s="84">
        <f t="shared" si="35"/>
        <v>11697.266651397968</v>
      </c>
      <c r="AC47" s="28">
        <f t="shared" si="35"/>
        <v>5965.6059922129643</v>
      </c>
      <c r="AD47" s="84">
        <f t="shared" si="35"/>
        <v>41898.038854053768</v>
      </c>
      <c r="AE47" s="28">
        <f t="shared" si="35"/>
        <v>13407.372433297207</v>
      </c>
      <c r="AF47" s="28">
        <f t="shared" si="35"/>
        <v>104438.6082846722</v>
      </c>
      <c r="AG47" s="28">
        <f t="shared" si="35"/>
        <v>304278.72028192412</v>
      </c>
      <c r="AH47" s="28">
        <f t="shared" si="35"/>
        <v>492647.19233136508</v>
      </c>
      <c r="AJ47" s="27" t="s">
        <v>37</v>
      </c>
      <c r="AK47" s="28">
        <f t="shared" ref="AK47:AP47" si="36">IF(SUM(AK27:AK46)=0,"",SUM(AK27:AK46))</f>
        <v>22520.413833333336</v>
      </c>
      <c r="AL47" s="28">
        <f t="shared" si="36"/>
        <v>34192.652041666668</v>
      </c>
      <c r="AM47" s="28">
        <f t="shared" si="36"/>
        <v>15777.249633333333</v>
      </c>
      <c r="AN47" s="28">
        <f t="shared" si="36"/>
        <v>56713.065875</v>
      </c>
      <c r="AO47" s="28">
        <f t="shared" si="36"/>
        <v>86902.354927376917</v>
      </c>
      <c r="AP47" s="28">
        <f t="shared" si="36"/>
        <v>101130.50510759038</v>
      </c>
    </row>
    <row r="48" spans="3:42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Y48" s="27" t="s">
        <v>38</v>
      </c>
      <c r="Z48" s="84">
        <f>IF(Z47="","",AVERAGE(Z27:Z46))</f>
        <v>17946.335413325316</v>
      </c>
      <c r="AA48" s="28">
        <f t="shared" ref="AA48:AH48" si="37">IF(AA47="","",AVERAGE(AA27:AA46))</f>
        <v>14177.604976527002</v>
      </c>
      <c r="AB48" s="84">
        <f t="shared" si="37"/>
        <v>3899.0888837993225</v>
      </c>
      <c r="AC48" s="28">
        <f t="shared" si="37"/>
        <v>1988.5353307376547</v>
      </c>
      <c r="AD48" s="84">
        <f t="shared" si="37"/>
        <v>5985.4341220076813</v>
      </c>
      <c r="AE48" s="28">
        <f t="shared" si="37"/>
        <v>1915.3389190424582</v>
      </c>
      <c r="AF48" s="28">
        <f t="shared" si="37"/>
        <v>13054.826035584025</v>
      </c>
      <c r="AG48" s="28">
        <f t="shared" si="37"/>
        <v>38034.840035240515</v>
      </c>
      <c r="AH48" s="28">
        <f t="shared" si="37"/>
        <v>61580.899041420635</v>
      </c>
      <c r="AJ48" s="27" t="s">
        <v>38</v>
      </c>
      <c r="AK48" s="28">
        <f t="shared" ref="AK48:AP48" si="38">IF(AK47="","",AVERAGE(AK27:AK46))</f>
        <v>2815.051729166667</v>
      </c>
      <c r="AL48" s="28">
        <f t="shared" si="38"/>
        <v>4274.0815052083335</v>
      </c>
      <c r="AM48" s="28">
        <f t="shared" si="38"/>
        <v>1972.1562041666666</v>
      </c>
      <c r="AN48" s="28">
        <f t="shared" si="38"/>
        <v>7089.133234375</v>
      </c>
      <c r="AO48" s="28">
        <f t="shared" si="38"/>
        <v>10862.794365922115</v>
      </c>
      <c r="AP48" s="28">
        <f t="shared" si="38"/>
        <v>12641.313138448797</v>
      </c>
    </row>
    <row r="49" spans="4:34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4:34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4:34" ht="15">
      <c r="D51" s="2"/>
      <c r="E51" s="2"/>
      <c r="F51" s="2"/>
      <c r="G51" s="2"/>
      <c r="H51" s="2"/>
      <c r="I51" s="2"/>
      <c r="J51" s="2"/>
      <c r="K51" s="2"/>
      <c r="L51" s="2"/>
      <c r="Y51" s="170" t="s">
        <v>102</v>
      </c>
      <c r="Z51" s="171"/>
      <c r="AA51" s="171"/>
      <c r="AB51" s="171"/>
      <c r="AC51" s="171"/>
      <c r="AD51" s="171"/>
      <c r="AE51" s="171"/>
      <c r="AF51" s="171"/>
    </row>
    <row r="52" spans="4:34" ht="59.25" customHeight="1">
      <c r="Y52" s="16"/>
      <c r="Z52" s="94" t="s">
        <v>45</v>
      </c>
      <c r="AA52" s="94" t="s">
        <v>46</v>
      </c>
      <c r="AB52" s="94" t="s">
        <v>47</v>
      </c>
      <c r="AC52" s="94" t="s">
        <v>48</v>
      </c>
      <c r="AD52" s="94" t="s">
        <v>49</v>
      </c>
      <c r="AE52" s="94" t="s">
        <v>50</v>
      </c>
      <c r="AF52" s="94" t="s">
        <v>51</v>
      </c>
      <c r="AG52" s="3"/>
    </row>
    <row r="53" spans="4:34">
      <c r="Y53" s="169" t="str">
        <f>IF(B3="","",B3)</f>
        <v>Toronto</v>
      </c>
      <c r="Z53" s="167">
        <f>IF(D23="","",SUM(D3:D22))</f>
        <v>4573</v>
      </c>
      <c r="AA53" s="185">
        <f>IF(AB53="","",AB53/(190*1.8))</f>
        <v>314.84798970746169</v>
      </c>
      <c r="AB53" s="167">
        <f>Z47</f>
        <v>107678.0124799519</v>
      </c>
      <c r="AC53" s="168">
        <f>IF(AB53="","",AB53/4605.27072352659)</f>
        <v>23.381472869741529</v>
      </c>
      <c r="AD53" s="168">
        <f>IF(AB53="","",AB53/115104.191616766)</f>
        <v>0.93548298256992057</v>
      </c>
      <c r="AE53" s="167">
        <f>IF(AB47="","",AB47*14)</f>
        <v>163761.73311957155</v>
      </c>
      <c r="AF53" s="167">
        <f>IF(AD47="","",AD47*7.5)</f>
        <v>314235.29140540329</v>
      </c>
    </row>
    <row r="54" spans="4:34">
      <c r="Y54" s="169"/>
      <c r="Z54" s="166"/>
      <c r="AA54" s="185"/>
      <c r="AB54" s="166"/>
      <c r="AC54" s="168"/>
      <c r="AD54" s="168"/>
      <c r="AE54" s="166"/>
      <c r="AF54" s="166"/>
    </row>
    <row r="59" spans="4:34">
      <c r="Y59" s="23" t="s">
        <v>98</v>
      </c>
    </row>
    <row r="60" spans="4:34"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4:34" ht="15">
      <c r="Y61" s="159" t="s">
        <v>54</v>
      </c>
      <c r="Z61" s="159"/>
      <c r="AA61" s="160">
        <f>SUM(X$3:X$22)</f>
        <v>85065.629859162014</v>
      </c>
      <c r="AB61" s="182"/>
      <c r="AC61" s="31" t="s">
        <v>53</v>
      </c>
      <c r="AD61" s="89">
        <f>SUM(Y$3:Y$22)</f>
        <v>5965.6059922129643</v>
      </c>
      <c r="AE61" s="56" t="s">
        <v>53</v>
      </c>
      <c r="AF61" s="89">
        <f>SUM(Z$3:Z$22)</f>
        <v>13407.372433297207</v>
      </c>
      <c r="AG61" s="56" t="s">
        <v>58</v>
      </c>
      <c r="AH61" s="59">
        <f>AA61+AD61+AF61</f>
        <v>104438.60828467218</v>
      </c>
    </row>
    <row r="62" spans="4:34" ht="14.25" customHeight="1">
      <c r="Y62" s="32"/>
      <c r="Z62" s="32"/>
      <c r="AA62" s="161" t="s">
        <v>55</v>
      </c>
      <c r="AB62" s="161"/>
      <c r="AC62" s="32"/>
      <c r="AD62" s="162" t="s">
        <v>56</v>
      </c>
      <c r="AE62" s="90"/>
      <c r="AF62" s="162" t="s">
        <v>57</v>
      </c>
      <c r="AG62" s="57"/>
      <c r="AH62" s="32"/>
    </row>
    <row r="63" spans="4:34">
      <c r="Y63" s="32"/>
      <c r="Z63" s="32"/>
      <c r="AA63" s="161"/>
      <c r="AB63" s="161"/>
      <c r="AC63" s="32"/>
      <c r="AD63" s="162"/>
      <c r="AE63" s="90"/>
      <c r="AF63" s="162"/>
      <c r="AG63" s="57"/>
      <c r="AH63" s="32"/>
    </row>
    <row r="64" spans="4:34"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3:34" ht="15">
      <c r="Y65" s="151" t="s">
        <v>59</v>
      </c>
      <c r="Z65" s="151"/>
      <c r="AA65" s="152">
        <f>SUM(AJ$3:AJ$22,AM$3:AM$22)</f>
        <v>46706.98954166667</v>
      </c>
      <c r="AB65" s="163"/>
      <c r="AC65" s="35" t="s">
        <v>53</v>
      </c>
      <c r="AD65" s="88">
        <f>SUM(AK$3:AK$22,AN$3:AN$22)</f>
        <v>10006.076333333333</v>
      </c>
      <c r="AE65" s="35"/>
      <c r="AF65" s="35"/>
      <c r="AG65" s="58" t="s">
        <v>58</v>
      </c>
      <c r="AH65" s="60">
        <f>AA65+AD65</f>
        <v>56713.065875</v>
      </c>
    </row>
    <row r="66" spans="3:34">
      <c r="Y66" s="35"/>
      <c r="Z66" s="35"/>
      <c r="AA66" s="153" t="s">
        <v>12</v>
      </c>
      <c r="AB66" s="153"/>
      <c r="AC66" s="35"/>
      <c r="AD66" s="153" t="s">
        <v>13</v>
      </c>
      <c r="AE66" s="153"/>
      <c r="AF66" s="35"/>
      <c r="AG66" s="35"/>
      <c r="AH66" s="35"/>
    </row>
    <row r="67" spans="3:34">
      <c r="Y67" s="35"/>
      <c r="Z67" s="35"/>
      <c r="AA67" s="153"/>
      <c r="AB67" s="153"/>
      <c r="AC67" s="35"/>
      <c r="AD67" s="153"/>
      <c r="AE67" s="153"/>
      <c r="AF67" s="35"/>
      <c r="AG67" s="35"/>
      <c r="AH67" s="35"/>
    </row>
    <row r="68" spans="3:34"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3:34" ht="15">
      <c r="Y69" s="151" t="s">
        <v>59</v>
      </c>
      <c r="Z69" s="151"/>
      <c r="AA69" s="152">
        <f>SUM(AL$3:AL$22)</f>
        <v>22520.413833333336</v>
      </c>
      <c r="AB69" s="163"/>
      <c r="AC69" s="35" t="s">
        <v>53</v>
      </c>
      <c r="AD69" s="88">
        <f>SUM(AO$3:AO$22)</f>
        <v>34192.652041666668</v>
      </c>
      <c r="AE69" s="37"/>
      <c r="AF69" s="35"/>
      <c r="AG69" s="58" t="s">
        <v>58</v>
      </c>
      <c r="AH69" s="60">
        <f>AA69+AD69</f>
        <v>56713.065875</v>
      </c>
    </row>
    <row r="70" spans="3:34">
      <c r="Y70" s="35"/>
      <c r="Z70" s="35"/>
      <c r="AA70" s="153" t="s">
        <v>70</v>
      </c>
      <c r="AB70" s="153"/>
      <c r="AC70" s="35"/>
      <c r="AD70" s="153" t="s">
        <v>74</v>
      </c>
      <c r="AE70" s="153"/>
      <c r="AF70" s="164"/>
      <c r="AG70" s="165"/>
      <c r="AH70" s="35"/>
    </row>
    <row r="71" spans="3:34">
      <c r="Y71" s="35"/>
      <c r="Z71" s="35"/>
      <c r="AA71" s="153"/>
      <c r="AB71" s="153"/>
      <c r="AC71" s="35"/>
      <c r="AD71" s="153"/>
      <c r="AE71" s="153"/>
      <c r="AF71" s="165"/>
      <c r="AG71" s="165"/>
      <c r="AH71" s="35"/>
    </row>
    <row r="73" spans="3:34">
      <c r="Y73" s="154" t="s">
        <v>60</v>
      </c>
      <c r="Z73" s="154"/>
      <c r="AA73" s="155" t="s">
        <v>61</v>
      </c>
      <c r="AB73" s="155"/>
      <c r="AC73" s="155"/>
      <c r="AD73" s="39" t="s">
        <v>58</v>
      </c>
      <c r="AE73" s="41">
        <f>AH61</f>
        <v>104438.60828467218</v>
      </c>
      <c r="AF73" s="38"/>
      <c r="AG73" s="39" t="s">
        <v>58</v>
      </c>
      <c r="AH73" s="156">
        <f>IF(AE74=0,"N/A",AH61/AH65)</f>
        <v>1.8415264044243875</v>
      </c>
    </row>
    <row r="74" spans="3:34">
      <c r="Y74" s="36"/>
      <c r="Z74" s="36"/>
      <c r="AA74" s="158" t="s">
        <v>23</v>
      </c>
      <c r="AB74" s="158"/>
      <c r="AC74" s="158"/>
      <c r="AD74" s="36"/>
      <c r="AE74" s="40">
        <f>AH65</f>
        <v>56713.065875</v>
      </c>
      <c r="AF74" s="36"/>
      <c r="AG74" s="36"/>
      <c r="AH74" s="157"/>
    </row>
    <row r="75" spans="3:34" ht="26.45" customHeight="1">
      <c r="AH75" s="55"/>
    </row>
    <row r="76" spans="3:34" ht="14.45" customHeight="1">
      <c r="C76" s="180" t="s">
        <v>114</v>
      </c>
      <c r="D76" s="181"/>
      <c r="E76" s="181"/>
      <c r="F76" s="181"/>
      <c r="G76" s="181"/>
      <c r="H76" s="181"/>
      <c r="I76" s="181"/>
      <c r="J76" s="181"/>
      <c r="K76" s="181"/>
      <c r="L76" s="181"/>
      <c r="Y76" s="23" t="s">
        <v>103</v>
      </c>
    </row>
    <row r="77" spans="3:34" ht="14.1" customHeight="1">
      <c r="C77" s="137"/>
      <c r="D77" s="144"/>
      <c r="E77" s="141" t="str">
        <f>E33</f>
        <v>Walked</v>
      </c>
      <c r="F77" s="141" t="str">
        <f t="shared" ref="F77:L77" si="39">F33</f>
        <v>Walked part-way</v>
      </c>
      <c r="G77" s="141" t="str">
        <f t="shared" si="39"/>
        <v>Bicycle</v>
      </c>
      <c r="H77" s="141" t="str">
        <f t="shared" si="39"/>
        <v>School Bus</v>
      </c>
      <c r="I77" s="141" t="str">
        <f t="shared" si="39"/>
        <v>Public Transit</v>
      </c>
      <c r="J77" s="141" t="str">
        <f t="shared" si="39"/>
        <v>Carpool</v>
      </c>
      <c r="K77" s="141" t="str">
        <f t="shared" si="39"/>
        <v>Car</v>
      </c>
      <c r="L77" s="141" t="str">
        <f t="shared" si="39"/>
        <v>Other</v>
      </c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3:34">
      <c r="C78" s="144"/>
      <c r="D78" s="144"/>
      <c r="E78" s="142"/>
      <c r="F78" s="142"/>
      <c r="G78" s="142"/>
      <c r="H78" s="142"/>
      <c r="I78" s="142"/>
      <c r="J78" s="142"/>
      <c r="K78" s="142"/>
      <c r="L78" s="142"/>
      <c r="Y78" s="159" t="s">
        <v>54</v>
      </c>
      <c r="Z78" s="159"/>
      <c r="AA78" s="160">
        <f>SUM(AB$3:AB$22)</f>
        <v>247836.13472682048</v>
      </c>
      <c r="AB78" s="160"/>
      <c r="AC78" s="31" t="s">
        <v>53</v>
      </c>
      <c r="AD78" s="89">
        <f>SUM(AC$3:AC$22)</f>
        <v>17380.612273853381</v>
      </c>
      <c r="AE78" s="56" t="s">
        <v>53</v>
      </c>
      <c r="AF78" s="89">
        <f>SUM(AD$3:AD$22)</f>
        <v>39061.973281250197</v>
      </c>
      <c r="AG78" s="56" t="s">
        <v>58</v>
      </c>
      <c r="AH78" s="59">
        <f>AA78+AD78+AF78</f>
        <v>304278.72028192406</v>
      </c>
    </row>
    <row r="79" spans="3:34" ht="14.1" customHeight="1">
      <c r="C79" s="144"/>
      <c r="D79" s="144"/>
      <c r="E79" s="142"/>
      <c r="F79" s="142"/>
      <c r="G79" s="142"/>
      <c r="H79" s="142"/>
      <c r="I79" s="142"/>
      <c r="J79" s="142"/>
      <c r="K79" s="142"/>
      <c r="L79" s="142"/>
      <c r="Y79" s="32"/>
      <c r="Z79" s="32"/>
      <c r="AA79" s="161" t="s">
        <v>55</v>
      </c>
      <c r="AB79" s="161"/>
      <c r="AC79" s="32"/>
      <c r="AD79" s="162" t="s">
        <v>56</v>
      </c>
      <c r="AE79" s="90"/>
      <c r="AF79" s="162" t="s">
        <v>57</v>
      </c>
      <c r="AG79" s="57"/>
      <c r="AH79" s="32"/>
    </row>
    <row r="80" spans="3:34">
      <c r="C80" s="144"/>
      <c r="D80" s="144"/>
      <c r="E80" s="142"/>
      <c r="F80" s="142"/>
      <c r="G80" s="142"/>
      <c r="H80" s="142"/>
      <c r="I80" s="142"/>
      <c r="J80" s="142"/>
      <c r="K80" s="142"/>
      <c r="L80" s="142"/>
      <c r="Y80" s="32"/>
      <c r="Z80" s="32"/>
      <c r="AA80" s="161"/>
      <c r="AB80" s="161"/>
      <c r="AC80" s="32"/>
      <c r="AD80" s="162"/>
      <c r="AE80" s="90"/>
      <c r="AF80" s="162"/>
      <c r="AG80" s="57"/>
      <c r="AH80" s="32"/>
    </row>
    <row r="81" spans="3:34" ht="14.1" customHeight="1">
      <c r="C81" s="187" t="s">
        <v>113</v>
      </c>
      <c r="D81" s="187"/>
      <c r="E81" s="14">
        <f>IF(AND(E29="",E39=""),"",E29+E39)</f>
        <v>-7.8235615700225525E-2</v>
      </c>
      <c r="F81" s="14">
        <f t="shared" ref="F81:L81" si="40">IF(AND(F29="",F39=""),"",F29+F39)</f>
        <v>3.6207555915853784E-2</v>
      </c>
      <c r="G81" s="14">
        <f t="shared" si="40"/>
        <v>2.6789609783111505E-2</v>
      </c>
      <c r="H81" s="14">
        <f t="shared" si="40"/>
        <v>-2.3132121340065866E-2</v>
      </c>
      <c r="I81" s="14">
        <f t="shared" si="40"/>
        <v>0.10426567381908658</v>
      </c>
      <c r="J81" s="14">
        <f t="shared" si="40"/>
        <v>-6.9041424237415074E-3</v>
      </c>
      <c r="K81" s="14">
        <f t="shared" si="40"/>
        <v>-5.8209655903456406E-2</v>
      </c>
      <c r="L81" s="14">
        <f t="shared" si="40"/>
        <v>-1.9840157184611122E-3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3:34">
      <c r="D82" s="2"/>
      <c r="E82" s="2"/>
      <c r="F82" s="2"/>
      <c r="G82" s="2"/>
      <c r="H82" s="2"/>
      <c r="I82" s="2"/>
      <c r="J82" s="2"/>
      <c r="K82" s="2"/>
      <c r="L82" s="2"/>
      <c r="Y82" s="151" t="s">
        <v>59</v>
      </c>
      <c r="Z82" s="151"/>
      <c r="AA82" s="152">
        <f>SUM(AJ$3:AJ$22,AM$3:AM$22)+NPV(3%,SUM(AP$3:AP$22),SUM(AP$3:AP$22))</f>
        <v>71371.291178641564</v>
      </c>
      <c r="AB82" s="152"/>
      <c r="AC82" s="35" t="s">
        <v>53</v>
      </c>
      <c r="AD82" s="88">
        <f>SUM(AK$3:AK$22,AN$3:AN$22)+NPV(3%,SUM(AQ$3:AQ$22),SUM(AQ$3:AQ$22))</f>
        <v>15531.063748735349</v>
      </c>
      <c r="AE82" s="35"/>
      <c r="AF82" s="35"/>
      <c r="AG82" s="58" t="s">
        <v>58</v>
      </c>
      <c r="AH82" s="60">
        <f>AA82+AD82</f>
        <v>86902.354927376917</v>
      </c>
    </row>
    <row r="83" spans="3:34" ht="14.1" customHeight="1">
      <c r="D83" s="2"/>
      <c r="E83" s="2"/>
      <c r="F83" s="2"/>
      <c r="G83" s="2"/>
      <c r="H83" s="2"/>
      <c r="I83" s="2"/>
      <c r="J83" s="2"/>
      <c r="K83" s="2"/>
      <c r="L83" s="2"/>
      <c r="Y83" s="35"/>
      <c r="Z83" s="35"/>
      <c r="AA83" s="153" t="s">
        <v>12</v>
      </c>
      <c r="AB83" s="153"/>
      <c r="AC83" s="35"/>
      <c r="AD83" s="153" t="s">
        <v>13</v>
      </c>
      <c r="AE83" s="153"/>
      <c r="AF83" s="35"/>
      <c r="AG83" s="35"/>
      <c r="AH83" s="35"/>
    </row>
    <row r="84" spans="3:34" ht="14.1" customHeight="1">
      <c r="D84" s="2"/>
      <c r="E84" s="2"/>
      <c r="F84" s="2"/>
      <c r="G84" s="2"/>
      <c r="H84" s="2"/>
      <c r="I84" s="2"/>
      <c r="J84" s="2"/>
      <c r="K84" s="2"/>
      <c r="L84" s="2"/>
      <c r="Y84" s="35"/>
      <c r="Z84" s="35"/>
      <c r="AA84" s="153"/>
      <c r="AB84" s="153"/>
      <c r="AC84" s="35"/>
      <c r="AD84" s="153"/>
      <c r="AE84" s="153"/>
      <c r="AF84" s="35"/>
      <c r="AG84" s="35"/>
      <c r="AH84" s="35"/>
    </row>
    <row r="85" spans="3:34" ht="14.1" customHeight="1">
      <c r="D85" s="2"/>
      <c r="E85" s="2"/>
      <c r="F85" s="2"/>
      <c r="G85" s="2"/>
      <c r="H85" s="2"/>
      <c r="I85" s="2"/>
      <c r="J85" s="2"/>
      <c r="K85" s="2"/>
      <c r="L85" s="2"/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3:34" ht="14.1" customHeight="1">
      <c r="D86" s="2"/>
      <c r="E86" s="2"/>
      <c r="F86" s="2"/>
      <c r="G86" s="2"/>
      <c r="H86" s="2"/>
      <c r="I86" s="2"/>
      <c r="J86" s="2"/>
      <c r="K86" s="2"/>
      <c r="L86" s="2"/>
      <c r="Y86" s="151" t="s">
        <v>59</v>
      </c>
      <c r="Z86" s="151"/>
      <c r="AA86" s="152">
        <f>SUM(AL$3:AL$22)</f>
        <v>22520.413833333336</v>
      </c>
      <c r="AB86" s="152"/>
      <c r="AC86" s="35" t="s">
        <v>53</v>
      </c>
      <c r="AD86" s="88">
        <f>SUM(AO$3:AO$22)</f>
        <v>34192.652041666668</v>
      </c>
      <c r="AE86" s="58" t="s">
        <v>53</v>
      </c>
      <c r="AF86" s="88">
        <f>NPV(3%,SUM(AR$3:AR$22),SUM(AR$3:AR$22))</f>
        <v>30189.289052376909</v>
      </c>
      <c r="AG86" s="58" t="s">
        <v>58</v>
      </c>
      <c r="AH86" s="60">
        <f>AA86+AD86+AF86</f>
        <v>86902.354927376902</v>
      </c>
    </row>
    <row r="87" spans="3:34" ht="14.1" customHeight="1">
      <c r="D87" s="2"/>
      <c r="E87" s="2"/>
      <c r="F87" s="2"/>
      <c r="G87" s="2"/>
      <c r="H87" s="2"/>
      <c r="I87" s="2"/>
      <c r="J87" s="2"/>
      <c r="K87" s="2"/>
      <c r="L87" s="2"/>
      <c r="Y87" s="35"/>
      <c r="Z87" s="35"/>
      <c r="AA87" s="153" t="s">
        <v>70</v>
      </c>
      <c r="AB87" s="153"/>
      <c r="AC87" s="35"/>
      <c r="AD87" s="153" t="s">
        <v>74</v>
      </c>
      <c r="AE87" s="153"/>
      <c r="AF87" s="153" t="s">
        <v>76</v>
      </c>
      <c r="AG87" s="153"/>
      <c r="AH87" s="35"/>
    </row>
    <row r="88" spans="3:34" ht="14.1" customHeight="1">
      <c r="Y88" s="35"/>
      <c r="Z88" s="35"/>
      <c r="AA88" s="153"/>
      <c r="AB88" s="153"/>
      <c r="AC88" s="35"/>
      <c r="AD88" s="153"/>
      <c r="AE88" s="153"/>
      <c r="AF88" s="153"/>
      <c r="AG88" s="153"/>
      <c r="AH88" s="35"/>
    </row>
    <row r="90" spans="3:34" ht="14.1" customHeight="1">
      <c r="Y90" s="154" t="s">
        <v>60</v>
      </c>
      <c r="Z90" s="154"/>
      <c r="AA90" s="155" t="s">
        <v>61</v>
      </c>
      <c r="AB90" s="155"/>
      <c r="AC90" s="155"/>
      <c r="AD90" s="39" t="s">
        <v>58</v>
      </c>
      <c r="AE90" s="41">
        <f>AH78</f>
        <v>304278.72028192406</v>
      </c>
      <c r="AF90" s="38"/>
      <c r="AG90" s="39" t="s">
        <v>58</v>
      </c>
      <c r="AH90" s="156">
        <f>IF(AE91=0,"N/A",AH78/AH82)</f>
        <v>3.501386361004895</v>
      </c>
    </row>
    <row r="91" spans="3:34" ht="14.1" customHeight="1">
      <c r="Y91" s="36"/>
      <c r="Z91" s="36"/>
      <c r="AA91" s="158" t="s">
        <v>23</v>
      </c>
      <c r="AB91" s="158"/>
      <c r="AC91" s="158"/>
      <c r="AD91" s="36"/>
      <c r="AE91" s="40">
        <f>AH82</f>
        <v>86902.354927376917</v>
      </c>
      <c r="AF91" s="36"/>
      <c r="AG91" s="36"/>
      <c r="AH91" s="157"/>
    </row>
    <row r="94" spans="3:34">
      <c r="Y94" s="23" t="s">
        <v>100</v>
      </c>
    </row>
    <row r="95" spans="3:34">
      <c r="Y95" s="29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3:34" ht="15">
      <c r="Y96" s="159" t="s">
        <v>54</v>
      </c>
      <c r="Z96" s="159"/>
      <c r="AA96" s="160">
        <f>SUM(AF$3:AF$22)</f>
        <v>401262.94674271124</v>
      </c>
      <c r="AB96" s="182"/>
      <c r="AC96" s="31" t="s">
        <v>53</v>
      </c>
      <c r="AD96" s="89">
        <f>SUM(AG$3:AG$22)</f>
        <v>28140.350497663745</v>
      </c>
      <c r="AE96" s="56" t="s">
        <v>53</v>
      </c>
      <c r="AF96" s="89">
        <f>SUM(AH$3:AH$22)</f>
        <v>63243.895090990023</v>
      </c>
      <c r="AG96" s="56" t="s">
        <v>58</v>
      </c>
      <c r="AH96" s="59">
        <f>AA96+AD96+AF96</f>
        <v>492647.19233136496</v>
      </c>
    </row>
    <row r="97" spans="25:34" ht="14.1" customHeight="1">
      <c r="Y97" s="32"/>
      <c r="Z97" s="32"/>
      <c r="AA97" s="161" t="s">
        <v>55</v>
      </c>
      <c r="AB97" s="161"/>
      <c r="AC97" s="32"/>
      <c r="AD97" s="162" t="s">
        <v>56</v>
      </c>
      <c r="AE97" s="90"/>
      <c r="AF97" s="162" t="s">
        <v>57</v>
      </c>
      <c r="AG97" s="57"/>
      <c r="AH97" s="32"/>
    </row>
    <row r="98" spans="25:34">
      <c r="Y98" s="32"/>
      <c r="Z98" s="32"/>
      <c r="AA98" s="161"/>
      <c r="AB98" s="161"/>
      <c r="AC98" s="32"/>
      <c r="AD98" s="162"/>
      <c r="AE98" s="90"/>
      <c r="AF98" s="162"/>
      <c r="AG98" s="57"/>
      <c r="AH98" s="32"/>
    </row>
    <row r="99" spans="25:34" ht="14.1" customHeight="1"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25:34" ht="14.1" customHeight="1">
      <c r="Y100" s="151" t="s">
        <v>59</v>
      </c>
      <c r="Z100" s="151"/>
      <c r="AA100" s="152">
        <f>SUM(AJ$3:AJ$22,AM$3:AM$22)+NPV(3%,SUM(AP$3:AP$22),SUM(AP$3:AP$22),SUM(AP$3:AP$22)/2,SUM(AP$3:AP$22)/2)</f>
        <v>82995.526090968313</v>
      </c>
      <c r="AB100" s="186"/>
      <c r="AC100" s="35" t="s">
        <v>53</v>
      </c>
      <c r="AD100" s="73">
        <f>SUM(AK$3:AK$22,AN$3:AN$22)+NPV(3%,SUM(AQ$3:AQ$22),SUM(AQ$3:AQ$22),SUM(AQ$3:AQ$22)/2,SUM(AQ$3:AQ$22)/2)</f>
        <v>18134.979016622059</v>
      </c>
      <c r="AE100" s="35"/>
      <c r="AF100" s="35"/>
      <c r="AG100" s="58" t="s">
        <v>58</v>
      </c>
      <c r="AH100" s="60">
        <f>AA100+AD100</f>
        <v>101130.50510759038</v>
      </c>
    </row>
    <row r="101" spans="25:34" ht="14.1" customHeight="1">
      <c r="Y101" s="35"/>
      <c r="Z101" s="35"/>
      <c r="AA101" s="153" t="s">
        <v>12</v>
      </c>
      <c r="AB101" s="153"/>
      <c r="AC101" s="35"/>
      <c r="AD101" s="153" t="s">
        <v>13</v>
      </c>
      <c r="AE101" s="153"/>
      <c r="AF101" s="35"/>
      <c r="AG101" s="35"/>
      <c r="AH101" s="35"/>
    </row>
    <row r="102" spans="25:34">
      <c r="Y102" s="35"/>
      <c r="Z102" s="35"/>
      <c r="AA102" s="153"/>
      <c r="AB102" s="153"/>
      <c r="AC102" s="35"/>
      <c r="AD102" s="153"/>
      <c r="AE102" s="153"/>
      <c r="AF102" s="35"/>
      <c r="AG102" s="35"/>
      <c r="AH102" s="35"/>
    </row>
    <row r="103" spans="25:34"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25:34" ht="15">
      <c r="Y104" s="151" t="s">
        <v>59</v>
      </c>
      <c r="Z104" s="151"/>
      <c r="AA104" s="152">
        <f>SUM(AL$3:AL$22)</f>
        <v>22520.413833333336</v>
      </c>
      <c r="AB104" s="163"/>
      <c r="AC104" s="35" t="s">
        <v>53</v>
      </c>
      <c r="AD104" s="88">
        <f>SUM(AO$3:AO$22)</f>
        <v>34192.652041666668</v>
      </c>
      <c r="AE104" s="58" t="s">
        <v>53</v>
      </c>
      <c r="AF104" s="88">
        <f>NPV(3%,SUM(AR$3:AR$22),SUM(AR$3:AR$22),SUM(AR$3:AR$22)/2,SUM(AR$3:AR$22)/2)</f>
        <v>44417.439232590368</v>
      </c>
      <c r="AG104" s="58" t="s">
        <v>58</v>
      </c>
      <c r="AH104" s="60">
        <f>AA104+AD104+AF104</f>
        <v>101130.50510759038</v>
      </c>
    </row>
    <row r="105" spans="25:34" ht="14.1" customHeight="1">
      <c r="Y105" s="35"/>
      <c r="Z105" s="35"/>
      <c r="AA105" s="153" t="s">
        <v>70</v>
      </c>
      <c r="AB105" s="153"/>
      <c r="AC105" s="35"/>
      <c r="AD105" s="153" t="s">
        <v>74</v>
      </c>
      <c r="AE105" s="153"/>
      <c r="AF105" s="153" t="s">
        <v>75</v>
      </c>
      <c r="AG105" s="153"/>
      <c r="AH105" s="35"/>
    </row>
    <row r="106" spans="25:34" ht="14.1" customHeight="1">
      <c r="Y106" s="35"/>
      <c r="Z106" s="35"/>
      <c r="AA106" s="153"/>
      <c r="AB106" s="153"/>
      <c r="AC106" s="35"/>
      <c r="AD106" s="153"/>
      <c r="AE106" s="153"/>
      <c r="AF106" s="153"/>
      <c r="AG106" s="153"/>
      <c r="AH106" s="35"/>
    </row>
    <row r="108" spans="25:34" ht="14.1" customHeight="1">
      <c r="Y108" s="154" t="s">
        <v>60</v>
      </c>
      <c r="Z108" s="154"/>
      <c r="AA108" s="155" t="s">
        <v>61</v>
      </c>
      <c r="AB108" s="155"/>
      <c r="AC108" s="155"/>
      <c r="AD108" s="39" t="s">
        <v>58</v>
      </c>
      <c r="AE108" s="41">
        <f>AH96</f>
        <v>492647.19233136496</v>
      </c>
      <c r="AF108" s="38"/>
      <c r="AG108" s="39" t="s">
        <v>58</v>
      </c>
      <c r="AH108" s="156">
        <f>IF(AE109=0,"N/A",AH96/AH100)</f>
        <v>4.8714004919410732</v>
      </c>
    </row>
    <row r="109" spans="25:34" ht="14.1" customHeight="1">
      <c r="Y109" s="36"/>
      <c r="Z109" s="36"/>
      <c r="AA109" s="158" t="s">
        <v>23</v>
      </c>
      <c r="AB109" s="158"/>
      <c r="AC109" s="158"/>
      <c r="AD109" s="36"/>
      <c r="AE109" s="40">
        <f>AH100</f>
        <v>101130.50510759038</v>
      </c>
      <c r="AF109" s="36"/>
      <c r="AG109" s="36"/>
      <c r="AH109" s="157"/>
    </row>
    <row r="110" spans="25:34" ht="28.5">
      <c r="AH110" s="55"/>
    </row>
    <row r="111" spans="25:34" ht="14.25" customHeight="1"/>
    <row r="114" ht="14.1" customHeight="1"/>
    <row r="115" ht="14.1" customHeight="1"/>
    <row r="116" ht="14.1" customHeight="1"/>
    <row r="118" ht="14.1" customHeight="1"/>
    <row r="122" ht="14.1" customHeight="1"/>
    <row r="123" ht="14.1" customHeight="1"/>
    <row r="125" ht="14.1" customHeight="1"/>
    <row r="126" ht="14.1" customHeight="1"/>
    <row r="132" ht="14.1" customHeight="1"/>
    <row r="136" ht="14.1" customHeight="1"/>
    <row r="140" ht="14.1" customHeight="1"/>
    <row r="143" ht="14.1" customHeight="1"/>
    <row r="144" ht="14.1" customHeight="1"/>
    <row r="149" spans="4:23" ht="14.1" customHeight="1"/>
    <row r="153" spans="4:23" ht="14.1" customHeight="1"/>
    <row r="155" spans="4:23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4:23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4:23" ht="14.1" customHeight="1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4:23" ht="14.45" customHeight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4:23" ht="47.45" customHeight="1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4:23" ht="15.6" customHeight="1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4:23" ht="14.1" customHeight="1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4:23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4:23" ht="14.45" customHeight="1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4:23" ht="47.45" customHeight="1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4:23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4:23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4:23" ht="14.1" customHeight="1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4:23" ht="14.1" customHeight="1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4:23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4:23" ht="14.1" customHeight="1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4:23" ht="14.1" customHeight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3" spans="4:23" ht="14.1" customHeight="1"/>
    <row r="174" spans="4:23" ht="14.1" customHeight="1"/>
  </sheetData>
  <mergeCells count="128">
    <mergeCell ref="C81:D81"/>
    <mergeCell ref="C76:L76"/>
    <mergeCell ref="C77:D80"/>
    <mergeCell ref="E77:E80"/>
    <mergeCell ref="F77:F80"/>
    <mergeCell ref="G77:G80"/>
    <mergeCell ref="H77:H80"/>
    <mergeCell ref="I77:I80"/>
    <mergeCell ref="J77:J80"/>
    <mergeCell ref="K77:K80"/>
    <mergeCell ref="L77:L80"/>
    <mergeCell ref="AH108:AH109"/>
    <mergeCell ref="AA109:AC109"/>
    <mergeCell ref="Y104:Z104"/>
    <mergeCell ref="AA104:AB104"/>
    <mergeCell ref="AA105:AB106"/>
    <mergeCell ref="AD105:AE106"/>
    <mergeCell ref="AF105:AG106"/>
    <mergeCell ref="Y108:Z108"/>
    <mergeCell ref="AA108:AC108"/>
    <mergeCell ref="AA97:AB98"/>
    <mergeCell ref="AD97:AD98"/>
    <mergeCell ref="AF97:AF98"/>
    <mergeCell ref="Y100:Z100"/>
    <mergeCell ref="AA100:AB100"/>
    <mergeCell ref="AA101:AB102"/>
    <mergeCell ref="AD101:AE102"/>
    <mergeCell ref="AF87:AG88"/>
    <mergeCell ref="Y90:Z90"/>
    <mergeCell ref="AA90:AC90"/>
    <mergeCell ref="AH90:AH91"/>
    <mergeCell ref="AA91:AC91"/>
    <mergeCell ref="Y96:Z96"/>
    <mergeCell ref="AA96:AB96"/>
    <mergeCell ref="AA83:AB84"/>
    <mergeCell ref="AD83:AE84"/>
    <mergeCell ref="Y86:Z86"/>
    <mergeCell ref="AA86:AB86"/>
    <mergeCell ref="AA87:AB88"/>
    <mergeCell ref="AD87:AE88"/>
    <mergeCell ref="Y78:Z78"/>
    <mergeCell ref="AA78:AB78"/>
    <mergeCell ref="AA79:AB80"/>
    <mergeCell ref="AD79:AD80"/>
    <mergeCell ref="AF79:AF80"/>
    <mergeCell ref="Y82:Z82"/>
    <mergeCell ref="AA82:AB82"/>
    <mergeCell ref="AA70:AB71"/>
    <mergeCell ref="AD70:AE71"/>
    <mergeCell ref="AF70:AG71"/>
    <mergeCell ref="Y73:Z73"/>
    <mergeCell ref="AA73:AC73"/>
    <mergeCell ref="AH73:AH74"/>
    <mergeCell ref="AA74:AC74"/>
    <mergeCell ref="Y65:Z65"/>
    <mergeCell ref="AA65:AB65"/>
    <mergeCell ref="AA66:AB67"/>
    <mergeCell ref="AD66:AE67"/>
    <mergeCell ref="Y69:Z69"/>
    <mergeCell ref="AA69:AB69"/>
    <mergeCell ref="AF53:AF54"/>
    <mergeCell ref="Y61:Z61"/>
    <mergeCell ref="AA61:AB61"/>
    <mergeCell ref="AA62:AB63"/>
    <mergeCell ref="AD62:AD63"/>
    <mergeCell ref="AF62:AF63"/>
    <mergeCell ref="C38:D38"/>
    <mergeCell ref="C39:D39"/>
    <mergeCell ref="Y51:AF51"/>
    <mergeCell ref="Y53:Y54"/>
    <mergeCell ref="Z53:Z54"/>
    <mergeCell ref="AA53:AA54"/>
    <mergeCell ref="AB53:AB54"/>
    <mergeCell ref="AC53:AC54"/>
    <mergeCell ref="AD53:AD54"/>
    <mergeCell ref="AE53:AE54"/>
    <mergeCell ref="C37:D37"/>
    <mergeCell ref="N37:O37"/>
    <mergeCell ref="P37:Q37"/>
    <mergeCell ref="R37:S37"/>
    <mergeCell ref="T37:U37"/>
    <mergeCell ref="V37:W37"/>
    <mergeCell ref="J33:J36"/>
    <mergeCell ref="K33:K36"/>
    <mergeCell ref="L33:L36"/>
    <mergeCell ref="N33:O36"/>
    <mergeCell ref="P33:Q36"/>
    <mergeCell ref="R33:S36"/>
    <mergeCell ref="C28:D28"/>
    <mergeCell ref="C29:D29"/>
    <mergeCell ref="C32:L32"/>
    <mergeCell ref="N32:W32"/>
    <mergeCell ref="C33:D36"/>
    <mergeCell ref="E33:E36"/>
    <mergeCell ref="F33:F36"/>
    <mergeCell ref="G33:G36"/>
    <mergeCell ref="H33:H36"/>
    <mergeCell ref="I33:I36"/>
    <mergeCell ref="T33:U36"/>
    <mergeCell ref="V33:W36"/>
    <mergeCell ref="V27:W27"/>
    <mergeCell ref="AT1:AV1"/>
    <mergeCell ref="C25:L25"/>
    <mergeCell ref="N25:W25"/>
    <mergeCell ref="Y25:AG25"/>
    <mergeCell ref="C26:D26"/>
    <mergeCell ref="N26:O26"/>
    <mergeCell ref="P26:Q26"/>
    <mergeCell ref="R26:S26"/>
    <mergeCell ref="T26:U26"/>
    <mergeCell ref="V26:W26"/>
    <mergeCell ref="X1:AA1"/>
    <mergeCell ref="AB1:AE1"/>
    <mergeCell ref="AF1:AI1"/>
    <mergeCell ref="AJ1:AL1"/>
    <mergeCell ref="AM1:AO1"/>
    <mergeCell ref="AP1:AR1"/>
    <mergeCell ref="A1:A2"/>
    <mergeCell ref="B1:B2"/>
    <mergeCell ref="C1:C2"/>
    <mergeCell ref="D1:D2"/>
    <mergeCell ref="E1:L1"/>
    <mergeCell ref="M1:T1"/>
    <mergeCell ref="C27:D27"/>
    <mergeCell ref="N27:O27"/>
    <mergeCell ref="P27:Q27"/>
    <mergeCell ref="R27:S27"/>
    <mergeCell ref="T27:U27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</vt:lpstr>
      <vt:lpstr>School Data </vt:lpstr>
      <vt:lpstr>Combined Data</vt:lpstr>
      <vt:lpstr>Example</vt:lpstr>
      <vt:lpstr>Instruction!Print_Area</vt:lpstr>
    </vt:vector>
  </TitlesOfParts>
  <Company>Enbridge Pipelines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svendroa</dc:creator>
  <cp:lastModifiedBy>User</cp:lastModifiedBy>
  <cp:lastPrinted>2016-03-24T07:21:30Z</cp:lastPrinted>
  <dcterms:created xsi:type="dcterms:W3CDTF">2015-11-30T21:14:17Z</dcterms:created>
  <dcterms:modified xsi:type="dcterms:W3CDTF">2017-08-17T05:35:26Z</dcterms:modified>
</cp:coreProperties>
</file>